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sokoldalas" sheetId="1" r:id="rId1"/>
  </sheets>
  <definedNames>
    <definedName name="_xlnm.Print_Titles" localSheetId="0">sokoldalas!$A:$B</definedName>
  </definedNames>
  <calcPr calcId="125725"/>
</workbook>
</file>

<file path=xl/calcChain.xml><?xml version="1.0" encoding="utf-8"?>
<calcChain xmlns="http://schemas.openxmlformats.org/spreadsheetml/2006/main">
  <c r="IG29" i="1"/>
  <c r="AZ13"/>
  <c r="AK12"/>
  <c r="AK11"/>
  <c r="AK13"/>
  <c r="KL35"/>
  <c r="JQ49"/>
  <c r="JQ35"/>
  <c r="JQ14"/>
  <c r="JQ13"/>
  <c r="JQ12"/>
  <c r="NX13"/>
  <c r="JE38"/>
  <c r="JE14"/>
  <c r="CJ13"/>
  <c r="BL13"/>
  <c r="AN11"/>
  <c r="FJ13"/>
  <c r="JQ43"/>
  <c r="JQ11"/>
  <c r="P46"/>
  <c r="P14"/>
  <c r="P12"/>
  <c r="J14"/>
  <c r="J12"/>
  <c r="J11"/>
  <c r="J46"/>
  <c r="G46"/>
  <c r="G13"/>
  <c r="G12"/>
  <c r="G11"/>
  <c r="HI21"/>
  <c r="P13"/>
  <c r="P11"/>
  <c r="FA27"/>
  <c r="FA13"/>
  <c r="G43"/>
  <c r="P43"/>
  <c r="J13"/>
  <c r="J27"/>
  <c r="D50"/>
  <c r="V11"/>
  <c r="ER26" l="1"/>
  <c r="EO26"/>
  <c r="EL26"/>
  <c r="EI26"/>
  <c r="EF26"/>
  <c r="IV25"/>
  <c r="D14"/>
  <c r="D13"/>
  <c r="D12"/>
  <c r="D11"/>
  <c r="D46"/>
  <c r="HI22"/>
  <c r="EU12"/>
  <c r="GN24"/>
  <c r="MK48"/>
  <c r="MN49"/>
  <c r="CE16"/>
  <c r="CE18"/>
  <c r="CE19"/>
  <c r="CE20"/>
  <c r="CE21"/>
  <c r="CE22"/>
  <c r="CE23"/>
  <c r="CE24"/>
  <c r="CE25"/>
  <c r="CE26"/>
  <c r="CE27"/>
  <c r="CE28"/>
  <c r="CE29"/>
  <c r="CE30"/>
  <c r="CE31"/>
  <c r="CE32"/>
  <c r="CE33"/>
  <c r="CE34"/>
  <c r="CE35"/>
  <c r="CE37"/>
  <c r="CE38"/>
  <c r="CE39"/>
  <c r="CE40"/>
  <c r="CE42"/>
  <c r="CE43"/>
  <c r="CE44"/>
  <c r="CE45"/>
  <c r="CE46"/>
  <c r="CE47"/>
  <c r="CE48"/>
  <c r="CE49"/>
  <c r="CE50"/>
  <c r="CE51"/>
  <c r="CE52"/>
  <c r="CE53"/>
  <c r="CE54"/>
  <c r="CE55"/>
  <c r="CE56"/>
  <c r="CE57"/>
  <c r="CE58"/>
  <c r="CE59"/>
  <c r="CE60"/>
  <c r="CE61"/>
  <c r="CE62"/>
  <c r="CE63"/>
  <c r="CD12"/>
  <c r="CD13"/>
  <c r="CD14"/>
  <c r="CD16"/>
  <c r="CD18"/>
  <c r="CD19"/>
  <c r="CD20"/>
  <c r="CD21"/>
  <c r="CD22"/>
  <c r="CD23"/>
  <c r="CD24"/>
  <c r="CD25"/>
  <c r="CD26"/>
  <c r="CD27"/>
  <c r="CD28"/>
  <c r="CD29"/>
  <c r="CD30"/>
  <c r="CD31"/>
  <c r="CD32"/>
  <c r="CD33"/>
  <c r="CD34"/>
  <c r="CD35"/>
  <c r="CD37"/>
  <c r="CD38"/>
  <c r="CD39"/>
  <c r="CD40"/>
  <c r="CD42"/>
  <c r="CD43"/>
  <c r="CD44"/>
  <c r="CD45"/>
  <c r="CD46"/>
  <c r="CD47"/>
  <c r="CD48"/>
  <c r="CD49"/>
  <c r="CD50"/>
  <c r="CD51"/>
  <c r="CD52"/>
  <c r="CD53"/>
  <c r="CD54"/>
  <c r="CD55"/>
  <c r="CD56"/>
  <c r="CD57"/>
  <c r="CD58"/>
  <c r="CD59"/>
  <c r="CD60"/>
  <c r="CD61"/>
  <c r="CD62"/>
  <c r="CD63"/>
  <c r="CD64"/>
  <c r="CD11"/>
  <c r="CC12"/>
  <c r="CC13"/>
  <c r="CC14"/>
  <c r="CC15"/>
  <c r="CC16"/>
  <c r="CC17"/>
  <c r="CC18"/>
  <c r="CC19"/>
  <c r="CC20"/>
  <c r="CC21"/>
  <c r="CC22"/>
  <c r="CC23"/>
  <c r="CC24"/>
  <c r="CC25"/>
  <c r="CC26"/>
  <c r="CC27"/>
  <c r="CC28"/>
  <c r="CC29"/>
  <c r="CC30"/>
  <c r="CC31"/>
  <c r="CC32"/>
  <c r="CC33"/>
  <c r="CC34"/>
  <c r="CC35"/>
  <c r="CC36"/>
  <c r="CC37"/>
  <c r="CC38"/>
  <c r="CC39"/>
  <c r="CC40"/>
  <c r="CC41"/>
  <c r="CC42"/>
  <c r="CC43"/>
  <c r="CC44"/>
  <c r="CC45"/>
  <c r="CC46"/>
  <c r="CC47"/>
  <c r="CC48"/>
  <c r="CC49"/>
  <c r="CC50"/>
  <c r="CC51"/>
  <c r="CC52"/>
  <c r="CC53"/>
  <c r="CC54"/>
  <c r="CC55"/>
  <c r="CC56"/>
  <c r="CC57"/>
  <c r="CC58"/>
  <c r="CC59"/>
  <c r="CC60"/>
  <c r="CC61"/>
  <c r="CC62"/>
  <c r="CC63"/>
  <c r="CC64"/>
  <c r="CC11"/>
  <c r="CA13"/>
  <c r="CB64"/>
  <c r="CA61"/>
  <c r="BZ61"/>
  <c r="CB61" s="1"/>
  <c r="CB60"/>
  <c r="CB59"/>
  <c r="CB58"/>
  <c r="CB57"/>
  <c r="CB55"/>
  <c r="CA54"/>
  <c r="CA56" s="1"/>
  <c r="CA62" s="1"/>
  <c r="BZ54"/>
  <c r="BZ56" s="1"/>
  <c r="CB53"/>
  <c r="CB52"/>
  <c r="CB51"/>
  <c r="CB50"/>
  <c r="CB49"/>
  <c r="CB48"/>
  <c r="CB47"/>
  <c r="CB46"/>
  <c r="CB45"/>
  <c r="CB44"/>
  <c r="CB43"/>
  <c r="CA40"/>
  <c r="BZ40"/>
  <c r="CB40" s="1"/>
  <c r="CB39"/>
  <c r="CB38"/>
  <c r="CB37"/>
  <c r="CB35"/>
  <c r="CB34"/>
  <c r="CB33"/>
  <c r="CB32"/>
  <c r="CA31"/>
  <c r="BZ31"/>
  <c r="CB31" s="1"/>
  <c r="CB30"/>
  <c r="CB29"/>
  <c r="CB28"/>
  <c r="CB27"/>
  <c r="CB26"/>
  <c r="CB25"/>
  <c r="CB24"/>
  <c r="CA23"/>
  <c r="BZ23"/>
  <c r="CB23" s="1"/>
  <c r="CB22"/>
  <c r="CB21"/>
  <c r="CB20"/>
  <c r="CB19"/>
  <c r="CB18"/>
  <c r="CB16"/>
  <c r="CA15"/>
  <c r="CA17" s="1"/>
  <c r="CA36" s="1"/>
  <c r="CA41" s="1"/>
  <c r="BZ15"/>
  <c r="BZ17" s="1"/>
  <c r="CB14"/>
  <c r="CB13"/>
  <c r="CB12"/>
  <c r="CB11"/>
  <c r="BZ10"/>
  <c r="CA10" s="1"/>
  <c r="CB10" s="1"/>
  <c r="FY13"/>
  <c r="HX28"/>
  <c r="IS25"/>
  <c r="AB43"/>
  <c r="BZ36" l="1"/>
  <c r="CB17"/>
  <c r="BZ62"/>
  <c r="CB62" s="1"/>
  <c r="CB56"/>
  <c r="CB15"/>
  <c r="CB54"/>
  <c r="BC13"/>
  <c r="FD13"/>
  <c r="AQ13"/>
  <c r="AQ11"/>
  <c r="P27"/>
  <c r="J43"/>
  <c r="BZ41" l="1"/>
  <c r="CB41" s="1"/>
  <c r="CB36"/>
  <c r="S27"/>
  <c r="S14"/>
  <c r="S13"/>
  <c r="S12"/>
  <c r="S11"/>
  <c r="S46"/>
  <c r="M14"/>
  <c r="M13"/>
  <c r="M43"/>
  <c r="M12"/>
  <c r="M27"/>
  <c r="M11"/>
  <c r="M46"/>
  <c r="FA12" l="1"/>
  <c r="FD11"/>
  <c r="FM13"/>
  <c r="OD14"/>
  <c r="OD13"/>
  <c r="DE13"/>
  <c r="BU11"/>
  <c r="DW24"/>
  <c r="KC28"/>
  <c r="PK13"/>
  <c r="D49"/>
  <c r="Y46" l="1"/>
  <c r="Y13"/>
  <c r="CP13" l="1"/>
  <c r="NR13"/>
  <c r="NR11"/>
  <c r="PO12"/>
  <c r="PO14"/>
  <c r="PO16"/>
  <c r="PO18"/>
  <c r="PO19"/>
  <c r="PO20"/>
  <c r="PO21"/>
  <c r="PO22"/>
  <c r="PO23"/>
  <c r="PO24"/>
  <c r="PO25"/>
  <c r="PO26"/>
  <c r="PO27"/>
  <c r="PO28"/>
  <c r="PO29"/>
  <c r="PO30"/>
  <c r="PO31"/>
  <c r="PO32"/>
  <c r="PO33"/>
  <c r="PO34"/>
  <c r="PO35"/>
  <c r="PO37"/>
  <c r="PO38"/>
  <c r="PO39"/>
  <c r="PO40"/>
  <c r="PO42"/>
  <c r="PO43"/>
  <c r="PO44"/>
  <c r="PO45"/>
  <c r="PO46"/>
  <c r="PO47"/>
  <c r="PO48"/>
  <c r="PO49"/>
  <c r="PO50"/>
  <c r="PO51"/>
  <c r="PO52"/>
  <c r="PO53"/>
  <c r="PO54"/>
  <c r="PO55"/>
  <c r="PO56"/>
  <c r="PO57"/>
  <c r="PO58"/>
  <c r="PO59"/>
  <c r="PO60"/>
  <c r="PO61"/>
  <c r="PO62"/>
  <c r="PO63"/>
  <c r="PO64"/>
  <c r="PN12"/>
  <c r="PN13"/>
  <c r="PN14"/>
  <c r="PN16"/>
  <c r="PN18"/>
  <c r="PN19"/>
  <c r="PN20"/>
  <c r="PN21"/>
  <c r="PN22"/>
  <c r="PN23"/>
  <c r="PN24"/>
  <c r="PN25"/>
  <c r="PN26"/>
  <c r="PN27"/>
  <c r="PN28"/>
  <c r="PN29"/>
  <c r="PN30"/>
  <c r="PN31"/>
  <c r="PN32"/>
  <c r="PN33"/>
  <c r="PN34"/>
  <c r="PN35"/>
  <c r="PN37"/>
  <c r="PN38"/>
  <c r="PN39"/>
  <c r="PN40"/>
  <c r="PN42"/>
  <c r="PN43"/>
  <c r="PN44"/>
  <c r="PN45"/>
  <c r="PN46"/>
  <c r="PN47"/>
  <c r="PN48"/>
  <c r="PN49"/>
  <c r="PN50"/>
  <c r="PN51"/>
  <c r="PN52"/>
  <c r="PN53"/>
  <c r="PN54"/>
  <c r="PN55"/>
  <c r="PN56"/>
  <c r="PN57"/>
  <c r="PN58"/>
  <c r="PN59"/>
  <c r="PN60"/>
  <c r="PN61"/>
  <c r="PN62"/>
  <c r="PN63"/>
  <c r="PN64"/>
  <c r="PN11"/>
  <c r="PO11"/>
  <c r="PM12"/>
  <c r="PM13"/>
  <c r="PM14"/>
  <c r="PM15"/>
  <c r="PM16"/>
  <c r="PM17"/>
  <c r="PM18"/>
  <c r="PM19"/>
  <c r="PM20"/>
  <c r="PM21"/>
  <c r="PM22"/>
  <c r="PM23"/>
  <c r="PM24"/>
  <c r="PM25"/>
  <c r="PM26"/>
  <c r="PM27"/>
  <c r="PM28"/>
  <c r="PM29"/>
  <c r="PM30"/>
  <c r="PM31"/>
  <c r="PM32"/>
  <c r="PM33"/>
  <c r="PM34"/>
  <c r="PM35"/>
  <c r="PM36"/>
  <c r="PM37"/>
  <c r="PM38"/>
  <c r="PM39"/>
  <c r="PM40"/>
  <c r="PM41"/>
  <c r="PM42"/>
  <c r="PM43"/>
  <c r="PM44"/>
  <c r="PM45"/>
  <c r="PM46"/>
  <c r="PM47"/>
  <c r="PM48"/>
  <c r="PM49"/>
  <c r="PM50"/>
  <c r="PM51"/>
  <c r="PM52"/>
  <c r="PM53"/>
  <c r="PM54"/>
  <c r="PM55"/>
  <c r="PM56"/>
  <c r="PM57"/>
  <c r="PM58"/>
  <c r="PM59"/>
  <c r="PM60"/>
  <c r="PM61"/>
  <c r="PM62"/>
  <c r="PM63"/>
  <c r="PM64"/>
  <c r="PM11"/>
  <c r="PL64"/>
  <c r="PK61"/>
  <c r="PJ61"/>
  <c r="PL61" s="1"/>
  <c r="PL60"/>
  <c r="PL59"/>
  <c r="PL58"/>
  <c r="PL57"/>
  <c r="PL55"/>
  <c r="PK54"/>
  <c r="PK56" s="1"/>
  <c r="PK62" s="1"/>
  <c r="PJ54"/>
  <c r="PJ56" s="1"/>
  <c r="PL53"/>
  <c r="PL52"/>
  <c r="PL51"/>
  <c r="PL50"/>
  <c r="PL49"/>
  <c r="PL48"/>
  <c r="PL47"/>
  <c r="PL46"/>
  <c r="PL45"/>
  <c r="PL44"/>
  <c r="PL43"/>
  <c r="PK40"/>
  <c r="PJ40"/>
  <c r="PL40" s="1"/>
  <c r="PL39"/>
  <c r="PL38"/>
  <c r="PL37"/>
  <c r="PL35"/>
  <c r="PL34"/>
  <c r="PL33"/>
  <c r="PL32"/>
  <c r="PK31"/>
  <c r="PJ31"/>
  <c r="PL31" s="1"/>
  <c r="PL30"/>
  <c r="PL29"/>
  <c r="PL28"/>
  <c r="PL27"/>
  <c r="PL26"/>
  <c r="PL25"/>
  <c r="PL24"/>
  <c r="PK23"/>
  <c r="PJ23"/>
  <c r="PL23" s="1"/>
  <c r="PL22"/>
  <c r="PL21"/>
  <c r="PL20"/>
  <c r="PL19"/>
  <c r="PL18"/>
  <c r="PL16"/>
  <c r="PJ15"/>
  <c r="PJ17" s="1"/>
  <c r="PL14"/>
  <c r="PK15"/>
  <c r="PK17" s="1"/>
  <c r="PK36" s="1"/>
  <c r="PK41" s="1"/>
  <c r="PN41" s="1"/>
  <c r="PL12"/>
  <c r="PL11"/>
  <c r="PH13"/>
  <c r="PE13"/>
  <c r="PI64"/>
  <c r="PH61"/>
  <c r="PG61"/>
  <c r="PI61" s="1"/>
  <c r="PI60"/>
  <c r="PI59"/>
  <c r="PI58"/>
  <c r="PI57"/>
  <c r="PI55"/>
  <c r="PH54"/>
  <c r="PH56" s="1"/>
  <c r="PH62" s="1"/>
  <c r="PG54"/>
  <c r="PG56" s="1"/>
  <c r="PI53"/>
  <c r="PI52"/>
  <c r="PI51"/>
  <c r="PI50"/>
  <c r="PI49"/>
  <c r="PI48"/>
  <c r="PI47"/>
  <c r="PI46"/>
  <c r="PI45"/>
  <c r="PI44"/>
  <c r="PI43"/>
  <c r="PH40"/>
  <c r="PG40"/>
  <c r="PI40" s="1"/>
  <c r="PI39"/>
  <c r="PI38"/>
  <c r="PI37"/>
  <c r="PI35"/>
  <c r="PI34"/>
  <c r="PI33"/>
  <c r="PI32"/>
  <c r="PH31"/>
  <c r="PG31"/>
  <c r="PI31" s="1"/>
  <c r="PI30"/>
  <c r="PI29"/>
  <c r="PI28"/>
  <c r="PI27"/>
  <c r="PI26"/>
  <c r="PI25"/>
  <c r="PI24"/>
  <c r="PH23"/>
  <c r="PG23"/>
  <c r="PI23" s="1"/>
  <c r="PI22"/>
  <c r="PI21"/>
  <c r="PI20"/>
  <c r="PI19"/>
  <c r="PI18"/>
  <c r="PI16"/>
  <c r="PH15"/>
  <c r="PH17" s="1"/>
  <c r="PH36" s="1"/>
  <c r="PH41" s="1"/>
  <c r="PG15"/>
  <c r="PG17" s="1"/>
  <c r="PI14"/>
  <c r="PI13"/>
  <c r="PI12"/>
  <c r="PI11"/>
  <c r="PF64"/>
  <c r="PE61"/>
  <c r="PD61"/>
  <c r="PF61" s="1"/>
  <c r="PF60"/>
  <c r="PF59"/>
  <c r="PF58"/>
  <c r="PF57"/>
  <c r="PF55"/>
  <c r="PE54"/>
  <c r="PE56" s="1"/>
  <c r="PE62" s="1"/>
  <c r="PD54"/>
  <c r="PD56" s="1"/>
  <c r="PF53"/>
  <c r="PF52"/>
  <c r="PF51"/>
  <c r="PF50"/>
  <c r="PF49"/>
  <c r="PF48"/>
  <c r="PF47"/>
  <c r="PF46"/>
  <c r="PF45"/>
  <c r="PF44"/>
  <c r="PF43"/>
  <c r="PE40"/>
  <c r="PD40"/>
  <c r="PF40" s="1"/>
  <c r="PF39"/>
  <c r="PF38"/>
  <c r="PF37"/>
  <c r="PF35"/>
  <c r="PF34"/>
  <c r="PF33"/>
  <c r="PF32"/>
  <c r="PE31"/>
  <c r="PD31"/>
  <c r="PF31" s="1"/>
  <c r="PF30"/>
  <c r="PF29"/>
  <c r="PF28"/>
  <c r="PF27"/>
  <c r="PF26"/>
  <c r="PF25"/>
  <c r="PF24"/>
  <c r="PE23"/>
  <c r="PD23"/>
  <c r="PF23" s="1"/>
  <c r="PF22"/>
  <c r="PF21"/>
  <c r="PF20"/>
  <c r="PF19"/>
  <c r="PF18"/>
  <c r="PF16"/>
  <c r="PE15"/>
  <c r="PE17" s="1"/>
  <c r="PE36" s="1"/>
  <c r="PE41" s="1"/>
  <c r="PD15"/>
  <c r="PD17" s="1"/>
  <c r="PF14"/>
  <c r="PF13"/>
  <c r="PF12"/>
  <c r="PF11"/>
  <c r="PN36" l="1"/>
  <c r="PN17"/>
  <c r="PN15"/>
  <c r="PJ36"/>
  <c r="PL17"/>
  <c r="PO17" s="1"/>
  <c r="PJ62"/>
  <c r="PL62" s="1"/>
  <c r="PL56"/>
  <c r="PL13"/>
  <c r="PO13" s="1"/>
  <c r="PL15"/>
  <c r="PO15" s="1"/>
  <c r="PL54"/>
  <c r="PG36"/>
  <c r="PI17"/>
  <c r="PG62"/>
  <c r="PI62" s="1"/>
  <c r="PI56"/>
  <c r="PI15"/>
  <c r="PI54"/>
  <c r="PD36"/>
  <c r="PF17"/>
  <c r="PD62"/>
  <c r="PF62" s="1"/>
  <c r="PF56"/>
  <c r="PF15"/>
  <c r="PF54"/>
  <c r="PJ41" l="1"/>
  <c r="PL41" s="1"/>
  <c r="PO41" s="1"/>
  <c r="PL36"/>
  <c r="PO36" s="1"/>
  <c r="PG41"/>
  <c r="PI41" s="1"/>
  <c r="PI36"/>
  <c r="PD41"/>
  <c r="PF41" s="1"/>
  <c r="PF36"/>
  <c r="OC29" l="1"/>
  <c r="OC13"/>
  <c r="NW28"/>
  <c r="NW25"/>
  <c r="NQ12"/>
  <c r="NQ11"/>
  <c r="NB58"/>
  <c r="MV55"/>
  <c r="MM49"/>
  <c r="MJ48"/>
  <c r="MG45"/>
  <c r="MD44"/>
  <c r="LI35"/>
  <c r="LC35"/>
  <c r="KZ35"/>
  <c r="KW35"/>
  <c r="KT35"/>
  <c r="KK35"/>
  <c r="KB28"/>
  <c r="JP49"/>
  <c r="JP35"/>
  <c r="JP13"/>
  <c r="JG37"/>
  <c r="IX32"/>
  <c r="IX25"/>
  <c r="IU25"/>
  <c r="IF29"/>
  <c r="HZ28"/>
  <c r="HW28"/>
  <c r="HQ28"/>
  <c r="HH22"/>
  <c r="HH21"/>
  <c r="GM24"/>
  <c r="HB18"/>
  <c r="GY24"/>
  <c r="GS24"/>
  <c r="FO13"/>
  <c r="FI13"/>
  <c r="FC12"/>
  <c r="FC11"/>
  <c r="EZ27"/>
  <c r="EZ24"/>
  <c r="EZ18"/>
  <c r="EZ13"/>
  <c r="ET24"/>
  <c r="ET14"/>
  <c r="ET13"/>
  <c r="ET12"/>
  <c r="EQ26"/>
  <c r="EN26"/>
  <c r="EK26"/>
  <c r="EH26"/>
  <c r="EE26"/>
  <c r="DP13"/>
  <c r="DJ24"/>
  <c r="DG24"/>
  <c r="CX13"/>
  <c r="CU13"/>
  <c r="CO13"/>
  <c r="CL13"/>
  <c r="CI13"/>
  <c r="CF13"/>
  <c r="BQ13"/>
  <c r="BB13"/>
  <c r="AJ43"/>
  <c r="AJ13"/>
  <c r="AJ12"/>
  <c r="AJ11"/>
  <c r="X46"/>
  <c r="X13"/>
  <c r="R47"/>
  <c r="R46"/>
  <c r="R29"/>
  <c r="R27"/>
  <c r="R13"/>
  <c r="R12"/>
  <c r="R11"/>
  <c r="O64"/>
  <c r="O47"/>
  <c r="O46"/>
  <c r="O29"/>
  <c r="O13"/>
  <c r="O12"/>
  <c r="O11"/>
  <c r="L64"/>
  <c r="L49"/>
  <c r="L47"/>
  <c r="L46"/>
  <c r="L43"/>
  <c r="L29"/>
  <c r="L27"/>
  <c r="L13"/>
  <c r="L12"/>
  <c r="L11"/>
  <c r="I47"/>
  <c r="I46"/>
  <c r="I43"/>
  <c r="I29"/>
  <c r="I28"/>
  <c r="I27"/>
  <c r="I13"/>
  <c r="I12"/>
  <c r="I11"/>
  <c r="F46"/>
  <c r="F27"/>
  <c r="F13"/>
  <c r="F12"/>
  <c r="F11"/>
  <c r="C50"/>
  <c r="C49"/>
  <c r="C47"/>
  <c r="C46"/>
  <c r="C29"/>
  <c r="C14"/>
  <c r="C13"/>
  <c r="C12"/>
  <c r="C11"/>
  <c r="PC64" l="1"/>
  <c r="PB61"/>
  <c r="PA61"/>
  <c r="PC61" s="1"/>
  <c r="PC60"/>
  <c r="PC59"/>
  <c r="PC58"/>
  <c r="PC57"/>
  <c r="PC55"/>
  <c r="PB54"/>
  <c r="PB56" s="1"/>
  <c r="PB62" s="1"/>
  <c r="PA54"/>
  <c r="PA56" s="1"/>
  <c r="PC53"/>
  <c r="PC52"/>
  <c r="PC51"/>
  <c r="PC50"/>
  <c r="PC49"/>
  <c r="PC48"/>
  <c r="PC47"/>
  <c r="PC46"/>
  <c r="PC45"/>
  <c r="PC44"/>
  <c r="PC43"/>
  <c r="PB40"/>
  <c r="PA40"/>
  <c r="PC40" s="1"/>
  <c r="PC39"/>
  <c r="PC38"/>
  <c r="PC37"/>
  <c r="PC35"/>
  <c r="PC34"/>
  <c r="PC33"/>
  <c r="PC32"/>
  <c r="PB31"/>
  <c r="PA31"/>
  <c r="PC31" s="1"/>
  <c r="PC30"/>
  <c r="PC29"/>
  <c r="PC28"/>
  <c r="PC27"/>
  <c r="PC26"/>
  <c r="PC25"/>
  <c r="PC24"/>
  <c r="PB23"/>
  <c r="PA23"/>
  <c r="PC23" s="1"/>
  <c r="PC22"/>
  <c r="PC21"/>
  <c r="PC20"/>
  <c r="PC19"/>
  <c r="PC18"/>
  <c r="PC16"/>
  <c r="PB15"/>
  <c r="PB17" s="1"/>
  <c r="PB36" s="1"/>
  <c r="PB41" s="1"/>
  <c r="PA15"/>
  <c r="PA17" s="1"/>
  <c r="PC14"/>
  <c r="PC13"/>
  <c r="PC12"/>
  <c r="PC11"/>
  <c r="PA36" l="1"/>
  <c r="PC17"/>
  <c r="PA62"/>
  <c r="PC62" s="1"/>
  <c r="PC56"/>
  <c r="PC15"/>
  <c r="PC54"/>
  <c r="PA41" l="1"/>
  <c r="PC41" s="1"/>
  <c r="PC36"/>
  <c r="PV51" l="1"/>
  <c r="NZ29"/>
  <c r="NQ13"/>
  <c r="MD43"/>
  <c r="JS14"/>
  <c r="JP20"/>
  <c r="HK20"/>
  <c r="FC13"/>
  <c r="AP13"/>
  <c r="AA46"/>
  <c r="AA13"/>
  <c r="F43"/>
  <c r="R43" l="1"/>
  <c r="R28"/>
  <c r="R14"/>
  <c r="C15"/>
  <c r="NB59" l="1"/>
  <c r="EZ12"/>
  <c r="EZ11"/>
  <c r="BK13"/>
  <c r="BK12"/>
  <c r="BK11"/>
  <c r="BH13"/>
  <c r="BH12"/>
  <c r="BH11"/>
  <c r="AS13"/>
  <c r="AA12"/>
  <c r="AA11"/>
  <c r="X12"/>
  <c r="X11"/>
  <c r="U46"/>
  <c r="U12"/>
  <c r="U11"/>
  <c r="O28"/>
  <c r="I20"/>
  <c r="I16"/>
  <c r="HJ21"/>
  <c r="R15" l="1"/>
  <c r="L15"/>
  <c r="F15"/>
  <c r="E11" l="1"/>
  <c r="E12"/>
  <c r="E13"/>
  <c r="E14"/>
  <c r="E16"/>
  <c r="E20"/>
  <c r="E27"/>
  <c r="E29"/>
  <c r="E18"/>
  <c r="E19"/>
  <c r="E21"/>
  <c r="E22"/>
  <c r="E24"/>
  <c r="E25"/>
  <c r="E26"/>
  <c r="E28"/>
  <c r="E30"/>
  <c r="E32"/>
  <c r="E33"/>
  <c r="E34"/>
  <c r="E35"/>
  <c r="BG64" l="1"/>
  <c r="BF61"/>
  <c r="BE61"/>
  <c r="BG61" s="1"/>
  <c r="BG60"/>
  <c r="BG59"/>
  <c r="BG58"/>
  <c r="BG57"/>
  <c r="BG55"/>
  <c r="BF54"/>
  <c r="BF56" s="1"/>
  <c r="BF62" s="1"/>
  <c r="BE54"/>
  <c r="BE56" s="1"/>
  <c r="BG53"/>
  <c r="BG52"/>
  <c r="BG51"/>
  <c r="BG50"/>
  <c r="BG49"/>
  <c r="BG48"/>
  <c r="BG47"/>
  <c r="BG46"/>
  <c r="BG45"/>
  <c r="BG44"/>
  <c r="BG43"/>
  <c r="BF40"/>
  <c r="BE40"/>
  <c r="BG40" s="1"/>
  <c r="BG39"/>
  <c r="BG38"/>
  <c r="BG37"/>
  <c r="BG35"/>
  <c r="BG34"/>
  <c r="BG33"/>
  <c r="BG32"/>
  <c r="BF31"/>
  <c r="BE31"/>
  <c r="BG31" s="1"/>
  <c r="BG30"/>
  <c r="BG29"/>
  <c r="BG28"/>
  <c r="BG27"/>
  <c r="BG26"/>
  <c r="BG25"/>
  <c r="BG24"/>
  <c r="BF23"/>
  <c r="BE23"/>
  <c r="BG23" s="1"/>
  <c r="BG22"/>
  <c r="BG21"/>
  <c r="BG20"/>
  <c r="BG19"/>
  <c r="BG18"/>
  <c r="BG16"/>
  <c r="BF15"/>
  <c r="BF17" s="1"/>
  <c r="BF36" s="1"/>
  <c r="BF41" s="1"/>
  <c r="BE15"/>
  <c r="BE17" s="1"/>
  <c r="BG14"/>
  <c r="BG13"/>
  <c r="BG12"/>
  <c r="BG11"/>
  <c r="OH42"/>
  <c r="OH63"/>
  <c r="OG12"/>
  <c r="OG13"/>
  <c r="OG14"/>
  <c r="OG16"/>
  <c r="OG18"/>
  <c r="OG19"/>
  <c r="OG20"/>
  <c r="OG21"/>
  <c r="OG22"/>
  <c r="OG24"/>
  <c r="OG25"/>
  <c r="OG26"/>
  <c r="OG27"/>
  <c r="OG28"/>
  <c r="OG29"/>
  <c r="OG30"/>
  <c r="OG32"/>
  <c r="OG33"/>
  <c r="OG34"/>
  <c r="OG35"/>
  <c r="OG37"/>
  <c r="OG38"/>
  <c r="OG39"/>
  <c r="OG42"/>
  <c r="OG43"/>
  <c r="OG44"/>
  <c r="OG45"/>
  <c r="OG46"/>
  <c r="OG47"/>
  <c r="OG48"/>
  <c r="OG49"/>
  <c r="OG50"/>
  <c r="OG51"/>
  <c r="OG52"/>
  <c r="OG53"/>
  <c r="OG55"/>
  <c r="OG57"/>
  <c r="OG58"/>
  <c r="OG59"/>
  <c r="OG60"/>
  <c r="OG63"/>
  <c r="OG64"/>
  <c r="OG11"/>
  <c r="OF12"/>
  <c r="OF13"/>
  <c r="OF14"/>
  <c r="OF16"/>
  <c r="OF18"/>
  <c r="OF19"/>
  <c r="OF20"/>
  <c r="OF21"/>
  <c r="OF22"/>
  <c r="OF24"/>
  <c r="OF25"/>
  <c r="OF26"/>
  <c r="OF27"/>
  <c r="OF28"/>
  <c r="OF29"/>
  <c r="OF30"/>
  <c r="OF32"/>
  <c r="OF33"/>
  <c r="OF34"/>
  <c r="OF35"/>
  <c r="OF37"/>
  <c r="OF38"/>
  <c r="OF39"/>
  <c r="OF42"/>
  <c r="OF43"/>
  <c r="OF44"/>
  <c r="OF45"/>
  <c r="OF46"/>
  <c r="OF47"/>
  <c r="OF48"/>
  <c r="OF49"/>
  <c r="OF50"/>
  <c r="OF51"/>
  <c r="OF52"/>
  <c r="OF53"/>
  <c r="OF55"/>
  <c r="OF57"/>
  <c r="OF58"/>
  <c r="OF59"/>
  <c r="OF60"/>
  <c r="OF63"/>
  <c r="OF64"/>
  <c r="OF11"/>
  <c r="OE64"/>
  <c r="OD61"/>
  <c r="OC61"/>
  <c r="OE61" s="1"/>
  <c r="OE60"/>
  <c r="OE59"/>
  <c r="OE58"/>
  <c r="OE57"/>
  <c r="OE55"/>
  <c r="OD54"/>
  <c r="OD56" s="1"/>
  <c r="OD62" s="1"/>
  <c r="OC54"/>
  <c r="OC56" s="1"/>
  <c r="OE53"/>
  <c r="OE52"/>
  <c r="OE51"/>
  <c r="OE50"/>
  <c r="OE49"/>
  <c r="OE48"/>
  <c r="OE47"/>
  <c r="OE46"/>
  <c r="OE45"/>
  <c r="OE44"/>
  <c r="OE43"/>
  <c r="OD40"/>
  <c r="OC40"/>
  <c r="OE40" s="1"/>
  <c r="OE39"/>
  <c r="OE38"/>
  <c r="OE37"/>
  <c r="OE35"/>
  <c r="OE34"/>
  <c r="OE33"/>
  <c r="OE32"/>
  <c r="OD31"/>
  <c r="OC31"/>
  <c r="OE31" s="1"/>
  <c r="OE30"/>
  <c r="OE29"/>
  <c r="OE28"/>
  <c r="OE27"/>
  <c r="OE26"/>
  <c r="OE25"/>
  <c r="OE24"/>
  <c r="OD23"/>
  <c r="OC23"/>
  <c r="OE23" s="1"/>
  <c r="OE22"/>
  <c r="OE21"/>
  <c r="OE20"/>
  <c r="OE19"/>
  <c r="OE18"/>
  <c r="OE16"/>
  <c r="OD15"/>
  <c r="OD17" s="1"/>
  <c r="OD36" s="1"/>
  <c r="OD41" s="1"/>
  <c r="OC15"/>
  <c r="OC17" s="1"/>
  <c r="OE14"/>
  <c r="OE13"/>
  <c r="OE12"/>
  <c r="OE11"/>
  <c r="LU35"/>
  <c r="GV24"/>
  <c r="QM61"/>
  <c r="QM40"/>
  <c r="QM31"/>
  <c r="QM15"/>
  <c r="QM17" s="1"/>
  <c r="PX64"/>
  <c r="PX60"/>
  <c r="PX59"/>
  <c r="PX58"/>
  <c r="PX57"/>
  <c r="PX55"/>
  <c r="PX53"/>
  <c r="PX52"/>
  <c r="PX51"/>
  <c r="PX50"/>
  <c r="PX49"/>
  <c r="PX48"/>
  <c r="PX47"/>
  <c r="PX46"/>
  <c r="PX45"/>
  <c r="PX44"/>
  <c r="PX43"/>
  <c r="PX39"/>
  <c r="PX38"/>
  <c r="PX37"/>
  <c r="PX35"/>
  <c r="PX34"/>
  <c r="PX33"/>
  <c r="PX32"/>
  <c r="PX30"/>
  <c r="PX29"/>
  <c r="PX28"/>
  <c r="PX27"/>
  <c r="PX26"/>
  <c r="PX25"/>
  <c r="PX24"/>
  <c r="PX22"/>
  <c r="PX21"/>
  <c r="PX20"/>
  <c r="PX19"/>
  <c r="PX18"/>
  <c r="PX16"/>
  <c r="PX14"/>
  <c r="PX13"/>
  <c r="PX12"/>
  <c r="PX11"/>
  <c r="PU64"/>
  <c r="PU60"/>
  <c r="PU59"/>
  <c r="PU58"/>
  <c r="PU57"/>
  <c r="PU55"/>
  <c r="PU53"/>
  <c r="PU52"/>
  <c r="PU51"/>
  <c r="PU50"/>
  <c r="PU49"/>
  <c r="PU48"/>
  <c r="PU47"/>
  <c r="PU46"/>
  <c r="PU45"/>
  <c r="PU44"/>
  <c r="PU43"/>
  <c r="PU39"/>
  <c r="PU38"/>
  <c r="PU37"/>
  <c r="PU35"/>
  <c r="PU34"/>
  <c r="PU33"/>
  <c r="PU32"/>
  <c r="PU30"/>
  <c r="PU29"/>
  <c r="PU28"/>
  <c r="PU27"/>
  <c r="PU26"/>
  <c r="PU25"/>
  <c r="PU24"/>
  <c r="PU22"/>
  <c r="PU21"/>
  <c r="PU20"/>
  <c r="PU19"/>
  <c r="PU18"/>
  <c r="PU16"/>
  <c r="PU14"/>
  <c r="PU13"/>
  <c r="PU12"/>
  <c r="PU11"/>
  <c r="PR64"/>
  <c r="QA64" s="1"/>
  <c r="PR60"/>
  <c r="QA60" s="1"/>
  <c r="PR59"/>
  <c r="QA59" s="1"/>
  <c r="PR58"/>
  <c r="QA58" s="1"/>
  <c r="PR57"/>
  <c r="QA57" s="1"/>
  <c r="PR55"/>
  <c r="QA55" s="1"/>
  <c r="PR53"/>
  <c r="QA53" s="1"/>
  <c r="PR52"/>
  <c r="QA52" s="1"/>
  <c r="PR51"/>
  <c r="PR50"/>
  <c r="QA50" s="1"/>
  <c r="PR49"/>
  <c r="QA49" s="1"/>
  <c r="PR48"/>
  <c r="QA48" s="1"/>
  <c r="PR47"/>
  <c r="QA47" s="1"/>
  <c r="PR46"/>
  <c r="QA46" s="1"/>
  <c r="PR45"/>
  <c r="QA45" s="1"/>
  <c r="PR44"/>
  <c r="QA44" s="1"/>
  <c r="PR43"/>
  <c r="QA43" s="1"/>
  <c r="PR39"/>
  <c r="QA39" s="1"/>
  <c r="PR38"/>
  <c r="QA38" s="1"/>
  <c r="PR37"/>
  <c r="QA37" s="1"/>
  <c r="PR35"/>
  <c r="QA35" s="1"/>
  <c r="PR34"/>
  <c r="QA34" s="1"/>
  <c r="PR33"/>
  <c r="QA33" s="1"/>
  <c r="PR32"/>
  <c r="QA32" s="1"/>
  <c r="PR30"/>
  <c r="QA30" s="1"/>
  <c r="PR29"/>
  <c r="QA29" s="1"/>
  <c r="PR28"/>
  <c r="QA28" s="1"/>
  <c r="PR27"/>
  <c r="QA27" s="1"/>
  <c r="PR26"/>
  <c r="QA26" s="1"/>
  <c r="PR25"/>
  <c r="QA25" s="1"/>
  <c r="PR24"/>
  <c r="QA24" s="1"/>
  <c r="PR22"/>
  <c r="QA22" s="1"/>
  <c r="PR21"/>
  <c r="QA21" s="1"/>
  <c r="PR20"/>
  <c r="QA20" s="1"/>
  <c r="PR19"/>
  <c r="QA19" s="1"/>
  <c r="PR18"/>
  <c r="QA18" s="1"/>
  <c r="PR16"/>
  <c r="QA16" s="1"/>
  <c r="PR14"/>
  <c r="QA14" s="1"/>
  <c r="PR13"/>
  <c r="QA13" s="1"/>
  <c r="PR12"/>
  <c r="QA12" s="1"/>
  <c r="PR11"/>
  <c r="QA11" s="1"/>
  <c r="OZ64"/>
  <c r="OZ60"/>
  <c r="OZ59"/>
  <c r="OZ58"/>
  <c r="OZ57"/>
  <c r="OZ55"/>
  <c r="OZ53"/>
  <c r="OZ52"/>
  <c r="OZ51"/>
  <c r="OZ50"/>
  <c r="OZ49"/>
  <c r="OZ48"/>
  <c r="OZ47"/>
  <c r="OZ46"/>
  <c r="OZ45"/>
  <c r="OZ44"/>
  <c r="OZ43"/>
  <c r="OZ39"/>
  <c r="OZ38"/>
  <c r="OZ37"/>
  <c r="OZ35"/>
  <c r="OZ34"/>
  <c r="OZ33"/>
  <c r="OZ32"/>
  <c r="OZ30"/>
  <c r="OZ29"/>
  <c r="OZ28"/>
  <c r="OZ27"/>
  <c r="OZ26"/>
  <c r="OZ25"/>
  <c r="OZ24"/>
  <c r="OZ22"/>
  <c r="OZ21"/>
  <c r="OZ20"/>
  <c r="OZ19"/>
  <c r="OZ18"/>
  <c r="OZ16"/>
  <c r="OZ14"/>
  <c r="OZ13"/>
  <c r="OZ12"/>
  <c r="OZ11"/>
  <c r="OW64"/>
  <c r="OW60"/>
  <c r="OW59"/>
  <c r="OW58"/>
  <c r="OW57"/>
  <c r="OW55"/>
  <c r="OW53"/>
  <c r="OW52"/>
  <c r="OW51"/>
  <c r="OW50"/>
  <c r="OW49"/>
  <c r="OW48"/>
  <c r="OW47"/>
  <c r="OW46"/>
  <c r="OW45"/>
  <c r="OW44"/>
  <c r="OW43"/>
  <c r="OW39"/>
  <c r="OW38"/>
  <c r="OW37"/>
  <c r="OW35"/>
  <c r="OW34"/>
  <c r="OW33"/>
  <c r="OW32"/>
  <c r="OW30"/>
  <c r="OW29"/>
  <c r="OW28"/>
  <c r="OW27"/>
  <c r="OW26"/>
  <c r="OW25"/>
  <c r="OW24"/>
  <c r="OW22"/>
  <c r="OW21"/>
  <c r="OW20"/>
  <c r="OW19"/>
  <c r="OW18"/>
  <c r="OW16"/>
  <c r="OW14"/>
  <c r="OW13"/>
  <c r="OW12"/>
  <c r="OW11"/>
  <c r="OT64"/>
  <c r="OT60"/>
  <c r="OT59"/>
  <c r="OT58"/>
  <c r="OT57"/>
  <c r="OT55"/>
  <c r="OT53"/>
  <c r="OT52"/>
  <c r="OT51"/>
  <c r="OT50"/>
  <c r="OT49"/>
  <c r="OT48"/>
  <c r="OT47"/>
  <c r="OT46"/>
  <c r="OT45"/>
  <c r="OT44"/>
  <c r="OT43"/>
  <c r="OT39"/>
  <c r="OT38"/>
  <c r="OT37"/>
  <c r="OT35"/>
  <c r="OT34"/>
  <c r="OT33"/>
  <c r="OT32"/>
  <c r="OT30"/>
  <c r="OT29"/>
  <c r="OT28"/>
  <c r="OT27"/>
  <c r="OT26"/>
  <c r="OT25"/>
  <c r="OT24"/>
  <c r="OT22"/>
  <c r="OT21"/>
  <c r="OT20"/>
  <c r="OT19"/>
  <c r="OT18"/>
  <c r="OT16"/>
  <c r="OT14"/>
  <c r="OT13"/>
  <c r="OT12"/>
  <c r="OT11"/>
  <c r="OQ64"/>
  <c r="OQ60"/>
  <c r="OQ59"/>
  <c r="OQ58"/>
  <c r="OQ57"/>
  <c r="OQ55"/>
  <c r="OQ53"/>
  <c r="OQ52"/>
  <c r="OQ51"/>
  <c r="OQ50"/>
  <c r="OQ49"/>
  <c r="OQ48"/>
  <c r="OQ47"/>
  <c r="OQ46"/>
  <c r="OQ45"/>
  <c r="OQ44"/>
  <c r="OQ43"/>
  <c r="OQ39"/>
  <c r="OQ38"/>
  <c r="OQ37"/>
  <c r="OQ35"/>
  <c r="OQ34"/>
  <c r="OQ33"/>
  <c r="OQ32"/>
  <c r="OQ30"/>
  <c r="OQ29"/>
  <c r="OQ28"/>
  <c r="OQ27"/>
  <c r="OQ26"/>
  <c r="OQ25"/>
  <c r="OQ24"/>
  <c r="OQ22"/>
  <c r="OQ21"/>
  <c r="OQ20"/>
  <c r="OQ19"/>
  <c r="OQ18"/>
  <c r="OQ16"/>
  <c r="OQ14"/>
  <c r="OQ13"/>
  <c r="OQ12"/>
  <c r="OQ11"/>
  <c r="ON64"/>
  <c r="ON60"/>
  <c r="ON59"/>
  <c r="ON58"/>
  <c r="ON57"/>
  <c r="ON55"/>
  <c r="ON53"/>
  <c r="ON52"/>
  <c r="ON51"/>
  <c r="ON50"/>
  <c r="ON49"/>
  <c r="ON48"/>
  <c r="ON47"/>
  <c r="ON46"/>
  <c r="ON45"/>
  <c r="ON44"/>
  <c r="ON43"/>
  <c r="ON39"/>
  <c r="ON38"/>
  <c r="ON37"/>
  <c r="ON35"/>
  <c r="ON34"/>
  <c r="ON33"/>
  <c r="ON32"/>
  <c r="ON30"/>
  <c r="ON29"/>
  <c r="ON28"/>
  <c r="ON27"/>
  <c r="ON26"/>
  <c r="ON25"/>
  <c r="ON24"/>
  <c r="ON22"/>
  <c r="ON21"/>
  <c r="ON20"/>
  <c r="ON19"/>
  <c r="ON18"/>
  <c r="ON16"/>
  <c r="ON14"/>
  <c r="ON13"/>
  <c r="ON12"/>
  <c r="ON11"/>
  <c r="OK64"/>
  <c r="OK60"/>
  <c r="OK59"/>
  <c r="OK58"/>
  <c r="OK57"/>
  <c r="OK55"/>
  <c r="OK53"/>
  <c r="OK52"/>
  <c r="OK51"/>
  <c r="OK50"/>
  <c r="OK49"/>
  <c r="OK48"/>
  <c r="OK47"/>
  <c r="OK46"/>
  <c r="OK45"/>
  <c r="OK44"/>
  <c r="OK43"/>
  <c r="OK39"/>
  <c r="OK38"/>
  <c r="OK37"/>
  <c r="OK35"/>
  <c r="OK34"/>
  <c r="OK33"/>
  <c r="OK32"/>
  <c r="OK30"/>
  <c r="OK29"/>
  <c r="OK28"/>
  <c r="OK27"/>
  <c r="OK26"/>
  <c r="OK25"/>
  <c r="OK24"/>
  <c r="OK22"/>
  <c r="OK21"/>
  <c r="OK20"/>
  <c r="OK19"/>
  <c r="OK18"/>
  <c r="OK16"/>
  <c r="OK14"/>
  <c r="OK13"/>
  <c r="OK12"/>
  <c r="OK11"/>
  <c r="OB64"/>
  <c r="OB60"/>
  <c r="OB59"/>
  <c r="OB58"/>
  <c r="OB57"/>
  <c r="OB55"/>
  <c r="OB53"/>
  <c r="OB52"/>
  <c r="OB51"/>
  <c r="OB50"/>
  <c r="OB49"/>
  <c r="OB48"/>
  <c r="OB47"/>
  <c r="OB46"/>
  <c r="OB45"/>
  <c r="OB44"/>
  <c r="OB43"/>
  <c r="OB39"/>
  <c r="OB38"/>
  <c r="OB37"/>
  <c r="OB35"/>
  <c r="OB34"/>
  <c r="OB33"/>
  <c r="OB32"/>
  <c r="OB30"/>
  <c r="OB29"/>
  <c r="OB28"/>
  <c r="OB27"/>
  <c r="OB26"/>
  <c r="OB25"/>
  <c r="OB24"/>
  <c r="OB22"/>
  <c r="OB21"/>
  <c r="OB20"/>
  <c r="OB19"/>
  <c r="OB18"/>
  <c r="OB16"/>
  <c r="OB14"/>
  <c r="OB13"/>
  <c r="OB12"/>
  <c r="OB11"/>
  <c r="NY64"/>
  <c r="NY60"/>
  <c r="NY59"/>
  <c r="NY58"/>
  <c r="NY57"/>
  <c r="NY55"/>
  <c r="NY53"/>
  <c r="NY52"/>
  <c r="NY51"/>
  <c r="NY50"/>
  <c r="NY49"/>
  <c r="NY48"/>
  <c r="NY47"/>
  <c r="NY46"/>
  <c r="NY45"/>
  <c r="NY44"/>
  <c r="NY43"/>
  <c r="NY39"/>
  <c r="NY38"/>
  <c r="NY37"/>
  <c r="NY35"/>
  <c r="NY34"/>
  <c r="NY33"/>
  <c r="NY32"/>
  <c r="NY30"/>
  <c r="NY29"/>
  <c r="NY28"/>
  <c r="NY27"/>
  <c r="NY26"/>
  <c r="NY25"/>
  <c r="NY24"/>
  <c r="NY22"/>
  <c r="NY21"/>
  <c r="NY20"/>
  <c r="NY19"/>
  <c r="NY18"/>
  <c r="NY16"/>
  <c r="NY14"/>
  <c r="NY13"/>
  <c r="NY12"/>
  <c r="NY11"/>
  <c r="NV64"/>
  <c r="NV60"/>
  <c r="NV59"/>
  <c r="NV58"/>
  <c r="NV57"/>
  <c r="NV55"/>
  <c r="NV53"/>
  <c r="NV52"/>
  <c r="NV51"/>
  <c r="NV50"/>
  <c r="NV49"/>
  <c r="NV48"/>
  <c r="NV47"/>
  <c r="NV46"/>
  <c r="NV45"/>
  <c r="NV44"/>
  <c r="NV43"/>
  <c r="NV39"/>
  <c r="NV38"/>
  <c r="NV37"/>
  <c r="NV35"/>
  <c r="NV34"/>
  <c r="NV33"/>
  <c r="NV32"/>
  <c r="NV30"/>
  <c r="NV29"/>
  <c r="NV28"/>
  <c r="NV27"/>
  <c r="NV26"/>
  <c r="NV25"/>
  <c r="NV24"/>
  <c r="NV22"/>
  <c r="NV21"/>
  <c r="NV20"/>
  <c r="NV19"/>
  <c r="NV18"/>
  <c r="NV16"/>
  <c r="NV14"/>
  <c r="NV13"/>
  <c r="NV12"/>
  <c r="NV11"/>
  <c r="NS64"/>
  <c r="NS60"/>
  <c r="NS59"/>
  <c r="NS58"/>
  <c r="NS57"/>
  <c r="NS55"/>
  <c r="NS53"/>
  <c r="NS52"/>
  <c r="NS51"/>
  <c r="NS50"/>
  <c r="NS49"/>
  <c r="NS48"/>
  <c r="NS47"/>
  <c r="NS46"/>
  <c r="NS45"/>
  <c r="NS44"/>
  <c r="NS43"/>
  <c r="NS39"/>
  <c r="NS38"/>
  <c r="NS37"/>
  <c r="NS35"/>
  <c r="NS34"/>
  <c r="NS33"/>
  <c r="NS32"/>
  <c r="NS30"/>
  <c r="NS29"/>
  <c r="NS28"/>
  <c r="NS27"/>
  <c r="NS26"/>
  <c r="NS25"/>
  <c r="NS24"/>
  <c r="NS22"/>
  <c r="NS21"/>
  <c r="NS20"/>
  <c r="NS19"/>
  <c r="NS18"/>
  <c r="NS16"/>
  <c r="NS14"/>
  <c r="NS13"/>
  <c r="NS12"/>
  <c r="NS11"/>
  <c r="NP64"/>
  <c r="OH64" s="1"/>
  <c r="QD64" s="1"/>
  <c r="NP60"/>
  <c r="OH60" s="1"/>
  <c r="QD60" s="1"/>
  <c r="NP59"/>
  <c r="OH59" s="1"/>
  <c r="QD59" s="1"/>
  <c r="NP58"/>
  <c r="OH58" s="1"/>
  <c r="QD58" s="1"/>
  <c r="NP57"/>
  <c r="OH57" s="1"/>
  <c r="QD57" s="1"/>
  <c r="NP55"/>
  <c r="OH55" s="1"/>
  <c r="QD55" s="1"/>
  <c r="NP53"/>
  <c r="OH53" s="1"/>
  <c r="QD53" s="1"/>
  <c r="NP52"/>
  <c r="OH52" s="1"/>
  <c r="QD52" s="1"/>
  <c r="NP51"/>
  <c r="OH51" s="1"/>
  <c r="NP50"/>
  <c r="OH50" s="1"/>
  <c r="QD50" s="1"/>
  <c r="NP49"/>
  <c r="NP48"/>
  <c r="OH48" s="1"/>
  <c r="QD48" s="1"/>
  <c r="NP47"/>
  <c r="OH47" s="1"/>
  <c r="QD47" s="1"/>
  <c r="NP46"/>
  <c r="OH46" s="1"/>
  <c r="QD46" s="1"/>
  <c r="NP45"/>
  <c r="OH45" s="1"/>
  <c r="QD45" s="1"/>
  <c r="NP44"/>
  <c r="OH44" s="1"/>
  <c r="QD44" s="1"/>
  <c r="NP43"/>
  <c r="OH43" s="1"/>
  <c r="QD43" s="1"/>
  <c r="NP39"/>
  <c r="OH39" s="1"/>
  <c r="QD39" s="1"/>
  <c r="NP38"/>
  <c r="OH38" s="1"/>
  <c r="QD38" s="1"/>
  <c r="NP37"/>
  <c r="OH37" s="1"/>
  <c r="QD37" s="1"/>
  <c r="NP35"/>
  <c r="OH35" s="1"/>
  <c r="QD35" s="1"/>
  <c r="NP34"/>
  <c r="OH34" s="1"/>
  <c r="QD34" s="1"/>
  <c r="NP33"/>
  <c r="OH33" s="1"/>
  <c r="QD33" s="1"/>
  <c r="NP32"/>
  <c r="OH32" s="1"/>
  <c r="QD32" s="1"/>
  <c r="NP30"/>
  <c r="OH30" s="1"/>
  <c r="QD30" s="1"/>
  <c r="NP29"/>
  <c r="NP28"/>
  <c r="NP27"/>
  <c r="OH27" s="1"/>
  <c r="QD27" s="1"/>
  <c r="NP26"/>
  <c r="OH26" s="1"/>
  <c r="QD26" s="1"/>
  <c r="NP25"/>
  <c r="NP24"/>
  <c r="OH24" s="1"/>
  <c r="QD24" s="1"/>
  <c r="NP22"/>
  <c r="OH22" s="1"/>
  <c r="QD22" s="1"/>
  <c r="NP21"/>
  <c r="OH21" s="1"/>
  <c r="QD21" s="1"/>
  <c r="NP20"/>
  <c r="OH20" s="1"/>
  <c r="QD20" s="1"/>
  <c r="NP19"/>
  <c r="OH19" s="1"/>
  <c r="QD19" s="1"/>
  <c r="NP18"/>
  <c r="NP16"/>
  <c r="OH16" s="1"/>
  <c r="QD16" s="1"/>
  <c r="NP14"/>
  <c r="NP13"/>
  <c r="NP12"/>
  <c r="NP11"/>
  <c r="NJ64"/>
  <c r="NJ60"/>
  <c r="NJ59"/>
  <c r="NJ58"/>
  <c r="NJ57"/>
  <c r="NJ55"/>
  <c r="NJ53"/>
  <c r="NJ52"/>
  <c r="NJ51"/>
  <c r="NJ50"/>
  <c r="NJ49"/>
  <c r="NJ48"/>
  <c r="NJ47"/>
  <c r="NJ46"/>
  <c r="NJ45"/>
  <c r="NJ44"/>
  <c r="NJ43"/>
  <c r="NJ39"/>
  <c r="NJ38"/>
  <c r="NJ37"/>
  <c r="NJ35"/>
  <c r="NJ34"/>
  <c r="NJ33"/>
  <c r="NJ32"/>
  <c r="NJ30"/>
  <c r="NJ29"/>
  <c r="NJ28"/>
  <c r="NJ27"/>
  <c r="NJ26"/>
  <c r="NJ25"/>
  <c r="NJ24"/>
  <c r="NJ22"/>
  <c r="NJ21"/>
  <c r="NJ20"/>
  <c r="NJ19"/>
  <c r="NJ18"/>
  <c r="NJ16"/>
  <c r="NJ14"/>
  <c r="NJ13"/>
  <c r="NJ12"/>
  <c r="NJ11"/>
  <c r="NG64"/>
  <c r="NG60"/>
  <c r="NG59"/>
  <c r="NG58"/>
  <c r="NG57"/>
  <c r="NG55"/>
  <c r="NG53"/>
  <c r="NG52"/>
  <c r="NG51"/>
  <c r="NG50"/>
  <c r="NG49"/>
  <c r="NG48"/>
  <c r="NG47"/>
  <c r="NG46"/>
  <c r="NG45"/>
  <c r="NG44"/>
  <c r="NG43"/>
  <c r="NG39"/>
  <c r="NG38"/>
  <c r="NG37"/>
  <c r="NG35"/>
  <c r="NG34"/>
  <c r="NG33"/>
  <c r="NG32"/>
  <c r="NG30"/>
  <c r="NG29"/>
  <c r="NG28"/>
  <c r="NG27"/>
  <c r="NG26"/>
  <c r="NG25"/>
  <c r="NG24"/>
  <c r="NG22"/>
  <c r="NG21"/>
  <c r="NG20"/>
  <c r="NG19"/>
  <c r="NG18"/>
  <c r="NG16"/>
  <c r="NG14"/>
  <c r="NG13"/>
  <c r="NG12"/>
  <c r="NG11"/>
  <c r="ND64"/>
  <c r="ND60"/>
  <c r="ND59"/>
  <c r="ND58"/>
  <c r="ND57"/>
  <c r="ND55"/>
  <c r="ND53"/>
  <c r="ND52"/>
  <c r="ND51"/>
  <c r="ND50"/>
  <c r="ND49"/>
  <c r="ND48"/>
  <c r="ND47"/>
  <c r="ND46"/>
  <c r="ND45"/>
  <c r="ND44"/>
  <c r="ND43"/>
  <c r="ND39"/>
  <c r="ND38"/>
  <c r="ND37"/>
  <c r="ND35"/>
  <c r="ND34"/>
  <c r="ND33"/>
  <c r="ND32"/>
  <c r="ND30"/>
  <c r="ND29"/>
  <c r="ND28"/>
  <c r="ND27"/>
  <c r="ND26"/>
  <c r="ND25"/>
  <c r="ND24"/>
  <c r="ND22"/>
  <c r="ND21"/>
  <c r="ND20"/>
  <c r="ND19"/>
  <c r="ND18"/>
  <c r="ND16"/>
  <c r="ND14"/>
  <c r="ND13"/>
  <c r="ND12"/>
  <c r="ND11"/>
  <c r="NA64"/>
  <c r="NA60"/>
  <c r="NA59"/>
  <c r="NA58"/>
  <c r="NA57"/>
  <c r="NA55"/>
  <c r="NA53"/>
  <c r="NA52"/>
  <c r="NA51"/>
  <c r="NA50"/>
  <c r="NA49"/>
  <c r="NA48"/>
  <c r="NA47"/>
  <c r="NA46"/>
  <c r="NA45"/>
  <c r="NA44"/>
  <c r="NA43"/>
  <c r="NA39"/>
  <c r="NA38"/>
  <c r="NA37"/>
  <c r="NA35"/>
  <c r="NA34"/>
  <c r="NA33"/>
  <c r="NA32"/>
  <c r="NA30"/>
  <c r="NA29"/>
  <c r="NA28"/>
  <c r="NA27"/>
  <c r="NA26"/>
  <c r="NA25"/>
  <c r="NA24"/>
  <c r="NA22"/>
  <c r="NA21"/>
  <c r="NA20"/>
  <c r="NA19"/>
  <c r="NA18"/>
  <c r="NA16"/>
  <c r="NA14"/>
  <c r="NA13"/>
  <c r="NA12"/>
  <c r="NA11"/>
  <c r="MX64"/>
  <c r="MX60"/>
  <c r="MX59"/>
  <c r="MX58"/>
  <c r="MX57"/>
  <c r="MX55"/>
  <c r="MX53"/>
  <c r="MX52"/>
  <c r="MX51"/>
  <c r="MX50"/>
  <c r="MX49"/>
  <c r="MX48"/>
  <c r="MX47"/>
  <c r="MX46"/>
  <c r="MX45"/>
  <c r="MX44"/>
  <c r="MX43"/>
  <c r="MX39"/>
  <c r="MX38"/>
  <c r="MX37"/>
  <c r="MX35"/>
  <c r="MX34"/>
  <c r="MX33"/>
  <c r="MX32"/>
  <c r="MX30"/>
  <c r="MX29"/>
  <c r="MX28"/>
  <c r="MX27"/>
  <c r="MX26"/>
  <c r="MX25"/>
  <c r="MX24"/>
  <c r="MX22"/>
  <c r="MX21"/>
  <c r="MX20"/>
  <c r="MX19"/>
  <c r="MX18"/>
  <c r="MX16"/>
  <c r="MX14"/>
  <c r="MX13"/>
  <c r="MX12"/>
  <c r="MX11"/>
  <c r="MU64"/>
  <c r="MU60"/>
  <c r="MU59"/>
  <c r="MU58"/>
  <c r="MU57"/>
  <c r="MU55"/>
  <c r="MU53"/>
  <c r="MU52"/>
  <c r="MU51"/>
  <c r="MU50"/>
  <c r="MU49"/>
  <c r="MU48"/>
  <c r="MU47"/>
  <c r="MU46"/>
  <c r="MU45"/>
  <c r="MU44"/>
  <c r="MU43"/>
  <c r="MU39"/>
  <c r="MU38"/>
  <c r="MU37"/>
  <c r="MU35"/>
  <c r="MU34"/>
  <c r="MU33"/>
  <c r="MU32"/>
  <c r="MU30"/>
  <c r="MU29"/>
  <c r="MU28"/>
  <c r="MU27"/>
  <c r="MU26"/>
  <c r="MU25"/>
  <c r="MU24"/>
  <c r="MU22"/>
  <c r="MU21"/>
  <c r="MU20"/>
  <c r="MU19"/>
  <c r="MU18"/>
  <c r="MU16"/>
  <c r="MU14"/>
  <c r="MU13"/>
  <c r="MU12"/>
  <c r="MU11"/>
  <c r="MR64"/>
  <c r="MR60"/>
  <c r="MR59"/>
  <c r="MR58"/>
  <c r="MR57"/>
  <c r="MR55"/>
  <c r="MR53"/>
  <c r="MR52"/>
  <c r="MR51"/>
  <c r="MR50"/>
  <c r="MR49"/>
  <c r="MR48"/>
  <c r="MR47"/>
  <c r="MR46"/>
  <c r="MR45"/>
  <c r="MR44"/>
  <c r="MR43"/>
  <c r="MR39"/>
  <c r="MR38"/>
  <c r="MR37"/>
  <c r="MR35"/>
  <c r="MR34"/>
  <c r="MR33"/>
  <c r="MR32"/>
  <c r="MR30"/>
  <c r="MR29"/>
  <c r="MR28"/>
  <c r="MR27"/>
  <c r="MR26"/>
  <c r="MR25"/>
  <c r="MR24"/>
  <c r="MR22"/>
  <c r="MR21"/>
  <c r="MR20"/>
  <c r="MR19"/>
  <c r="MR18"/>
  <c r="MR16"/>
  <c r="MR14"/>
  <c r="MR13"/>
  <c r="MR12"/>
  <c r="MR11"/>
  <c r="MO64"/>
  <c r="MO60"/>
  <c r="MO59"/>
  <c r="MO58"/>
  <c r="MO57"/>
  <c r="MO55"/>
  <c r="MO53"/>
  <c r="MO52"/>
  <c r="MO51"/>
  <c r="MO50"/>
  <c r="MO49"/>
  <c r="MO48"/>
  <c r="MO47"/>
  <c r="MO46"/>
  <c r="MO45"/>
  <c r="MO44"/>
  <c r="MO43"/>
  <c r="MO39"/>
  <c r="MO38"/>
  <c r="MO37"/>
  <c r="MO35"/>
  <c r="MO34"/>
  <c r="MO33"/>
  <c r="MO32"/>
  <c r="MO30"/>
  <c r="MO29"/>
  <c r="MO28"/>
  <c r="MO27"/>
  <c r="MO26"/>
  <c r="MO25"/>
  <c r="MO24"/>
  <c r="MO22"/>
  <c r="MO21"/>
  <c r="MO20"/>
  <c r="MO19"/>
  <c r="MO18"/>
  <c r="MO16"/>
  <c r="MO14"/>
  <c r="MO13"/>
  <c r="MO12"/>
  <c r="MO11"/>
  <c r="ML64"/>
  <c r="ML60"/>
  <c r="ML59"/>
  <c r="ML58"/>
  <c r="ML57"/>
  <c r="ML55"/>
  <c r="ML53"/>
  <c r="ML52"/>
  <c r="ML51"/>
  <c r="ML50"/>
  <c r="ML49"/>
  <c r="ML48"/>
  <c r="ML47"/>
  <c r="ML46"/>
  <c r="ML45"/>
  <c r="ML44"/>
  <c r="ML43"/>
  <c r="ML39"/>
  <c r="ML38"/>
  <c r="ML37"/>
  <c r="ML35"/>
  <c r="ML34"/>
  <c r="ML33"/>
  <c r="ML32"/>
  <c r="ML30"/>
  <c r="ML29"/>
  <c r="ML28"/>
  <c r="ML27"/>
  <c r="ML26"/>
  <c r="ML25"/>
  <c r="ML24"/>
  <c r="ML22"/>
  <c r="ML21"/>
  <c r="ML20"/>
  <c r="ML19"/>
  <c r="ML18"/>
  <c r="ML16"/>
  <c r="ML14"/>
  <c r="ML13"/>
  <c r="ML12"/>
  <c r="ML11"/>
  <c r="MI64"/>
  <c r="MI60"/>
  <c r="MI59"/>
  <c r="MI58"/>
  <c r="MI57"/>
  <c r="MI55"/>
  <c r="MI53"/>
  <c r="MI52"/>
  <c r="MI51"/>
  <c r="MI50"/>
  <c r="MI49"/>
  <c r="MI48"/>
  <c r="MI47"/>
  <c r="MI46"/>
  <c r="MI45"/>
  <c r="MI44"/>
  <c r="MI43"/>
  <c r="MI39"/>
  <c r="MI38"/>
  <c r="MI37"/>
  <c r="MI35"/>
  <c r="MI34"/>
  <c r="MI33"/>
  <c r="MI32"/>
  <c r="MI30"/>
  <c r="MI29"/>
  <c r="MI28"/>
  <c r="MI27"/>
  <c r="MI26"/>
  <c r="MI25"/>
  <c r="MI24"/>
  <c r="MI22"/>
  <c r="MI21"/>
  <c r="MI20"/>
  <c r="MI19"/>
  <c r="MI18"/>
  <c r="MI16"/>
  <c r="MI14"/>
  <c r="MI13"/>
  <c r="MI12"/>
  <c r="MI11"/>
  <c r="MF64"/>
  <c r="NM64" s="1"/>
  <c r="MF60"/>
  <c r="NM60" s="1"/>
  <c r="MF59"/>
  <c r="MF58"/>
  <c r="NM58" s="1"/>
  <c r="MF57"/>
  <c r="MF55"/>
  <c r="NM55" s="1"/>
  <c r="MF53"/>
  <c r="NM53" s="1"/>
  <c r="MF52"/>
  <c r="NM52" s="1"/>
  <c r="MF51"/>
  <c r="NM51" s="1"/>
  <c r="MF50"/>
  <c r="NM50" s="1"/>
  <c r="MF49"/>
  <c r="MF48"/>
  <c r="MF47"/>
  <c r="NM47" s="1"/>
  <c r="MF46"/>
  <c r="MF45"/>
  <c r="MF44"/>
  <c r="NM44" s="1"/>
  <c r="MF43"/>
  <c r="NM43" s="1"/>
  <c r="MF39"/>
  <c r="NM39" s="1"/>
  <c r="MF38"/>
  <c r="NM38" s="1"/>
  <c r="MF37"/>
  <c r="NM37" s="1"/>
  <c r="MF35"/>
  <c r="NM35" s="1"/>
  <c r="MF34"/>
  <c r="NM34" s="1"/>
  <c r="MF33"/>
  <c r="NM33" s="1"/>
  <c r="MF32"/>
  <c r="NM32" s="1"/>
  <c r="MF30"/>
  <c r="NM30" s="1"/>
  <c r="MF29"/>
  <c r="NM29" s="1"/>
  <c r="MF28"/>
  <c r="NM28" s="1"/>
  <c r="MF27"/>
  <c r="NM27" s="1"/>
  <c r="MF26"/>
  <c r="NM26" s="1"/>
  <c r="MF25"/>
  <c r="NM25" s="1"/>
  <c r="MF24"/>
  <c r="NM24" s="1"/>
  <c r="MF22"/>
  <c r="NM22" s="1"/>
  <c r="MF21"/>
  <c r="NM21" s="1"/>
  <c r="MF20"/>
  <c r="NM20" s="1"/>
  <c r="MF19"/>
  <c r="MF18"/>
  <c r="NM18" s="1"/>
  <c r="MF16"/>
  <c r="NM16" s="1"/>
  <c r="MF14"/>
  <c r="NM14" s="1"/>
  <c r="MF13"/>
  <c r="NM13" s="1"/>
  <c r="MF12"/>
  <c r="NM12" s="1"/>
  <c r="MF11"/>
  <c r="NM11" s="1"/>
  <c r="LW64"/>
  <c r="LW60"/>
  <c r="LW59"/>
  <c r="LW58"/>
  <c r="LW57"/>
  <c r="LW55"/>
  <c r="LW53"/>
  <c r="LW52"/>
  <c r="LW51"/>
  <c r="LW50"/>
  <c r="LW49"/>
  <c r="LW48"/>
  <c r="LW47"/>
  <c r="LW46"/>
  <c r="LW45"/>
  <c r="LW44"/>
  <c r="LW43"/>
  <c r="LW39"/>
  <c r="LW38"/>
  <c r="LW37"/>
  <c r="LW35"/>
  <c r="LW34"/>
  <c r="LW33"/>
  <c r="LW32"/>
  <c r="LW30"/>
  <c r="LW29"/>
  <c r="LW28"/>
  <c r="LW27"/>
  <c r="LW26"/>
  <c r="LW25"/>
  <c r="LW24"/>
  <c r="LW22"/>
  <c r="LW21"/>
  <c r="LW20"/>
  <c r="LW19"/>
  <c r="LW18"/>
  <c r="LW16"/>
  <c r="LW14"/>
  <c r="LW13"/>
  <c r="LW12"/>
  <c r="LW11"/>
  <c r="LT64"/>
  <c r="LT60"/>
  <c r="LT59"/>
  <c r="LT58"/>
  <c r="LT57"/>
  <c r="LT55"/>
  <c r="LT53"/>
  <c r="LT52"/>
  <c r="LT51"/>
  <c r="LT50"/>
  <c r="LT49"/>
  <c r="LT48"/>
  <c r="LT47"/>
  <c r="LT46"/>
  <c r="LT45"/>
  <c r="LT44"/>
  <c r="LT43"/>
  <c r="LT39"/>
  <c r="LT38"/>
  <c r="LT37"/>
  <c r="LT35"/>
  <c r="LT34"/>
  <c r="LT33"/>
  <c r="LT32"/>
  <c r="LT30"/>
  <c r="LT29"/>
  <c r="LT28"/>
  <c r="LT27"/>
  <c r="LT26"/>
  <c r="LT25"/>
  <c r="LT24"/>
  <c r="LT22"/>
  <c r="LT21"/>
  <c r="LT20"/>
  <c r="LT19"/>
  <c r="LT18"/>
  <c r="LT16"/>
  <c r="LT14"/>
  <c r="LT13"/>
  <c r="LT12"/>
  <c r="LT11"/>
  <c r="LN64"/>
  <c r="LN60"/>
  <c r="LN59"/>
  <c r="LN58"/>
  <c r="LN57"/>
  <c r="LN55"/>
  <c r="LN53"/>
  <c r="LN52"/>
  <c r="LN51"/>
  <c r="LN50"/>
  <c r="LN49"/>
  <c r="LN48"/>
  <c r="LN47"/>
  <c r="LN46"/>
  <c r="LN45"/>
  <c r="LN44"/>
  <c r="LN43"/>
  <c r="LN39"/>
  <c r="LN38"/>
  <c r="LN37"/>
  <c r="LN35"/>
  <c r="LN34"/>
  <c r="LN33"/>
  <c r="LN32"/>
  <c r="LN30"/>
  <c r="LN29"/>
  <c r="LN28"/>
  <c r="LN27"/>
  <c r="LN26"/>
  <c r="LN25"/>
  <c r="LN24"/>
  <c r="LN22"/>
  <c r="LN21"/>
  <c r="LN20"/>
  <c r="LN19"/>
  <c r="LN18"/>
  <c r="LN16"/>
  <c r="LN14"/>
  <c r="LN13"/>
  <c r="LN12"/>
  <c r="LN11"/>
  <c r="LK64"/>
  <c r="LK60"/>
  <c r="LK59"/>
  <c r="LK58"/>
  <c r="LK57"/>
  <c r="LK55"/>
  <c r="LK53"/>
  <c r="LK52"/>
  <c r="LK51"/>
  <c r="LK50"/>
  <c r="LK49"/>
  <c r="LK48"/>
  <c r="LK47"/>
  <c r="LK46"/>
  <c r="LK45"/>
  <c r="LK44"/>
  <c r="LK43"/>
  <c r="LK39"/>
  <c r="LK38"/>
  <c r="LK37"/>
  <c r="LK35"/>
  <c r="LK34"/>
  <c r="LK33"/>
  <c r="LK32"/>
  <c r="LK30"/>
  <c r="LK29"/>
  <c r="LK28"/>
  <c r="LK27"/>
  <c r="LK26"/>
  <c r="LK25"/>
  <c r="LK24"/>
  <c r="LK22"/>
  <c r="LK21"/>
  <c r="LK20"/>
  <c r="LK19"/>
  <c r="LK18"/>
  <c r="LK16"/>
  <c r="LK14"/>
  <c r="LK13"/>
  <c r="LK12"/>
  <c r="LK11"/>
  <c r="LH64"/>
  <c r="LH60"/>
  <c r="LH59"/>
  <c r="LH58"/>
  <c r="LH57"/>
  <c r="LH55"/>
  <c r="LH53"/>
  <c r="LH52"/>
  <c r="LH51"/>
  <c r="LH50"/>
  <c r="LH49"/>
  <c r="LH48"/>
  <c r="LH47"/>
  <c r="LH46"/>
  <c r="LH45"/>
  <c r="LH44"/>
  <c r="LH43"/>
  <c r="LH39"/>
  <c r="LH38"/>
  <c r="LH37"/>
  <c r="LH35"/>
  <c r="LH34"/>
  <c r="LH33"/>
  <c r="LH32"/>
  <c r="LH30"/>
  <c r="LH29"/>
  <c r="LH28"/>
  <c r="LH27"/>
  <c r="LH26"/>
  <c r="LH25"/>
  <c r="LH24"/>
  <c r="LH22"/>
  <c r="LH21"/>
  <c r="LH20"/>
  <c r="LH19"/>
  <c r="LH18"/>
  <c r="LH16"/>
  <c r="LH14"/>
  <c r="LH13"/>
  <c r="LH12"/>
  <c r="LH11"/>
  <c r="LE64"/>
  <c r="LE60"/>
  <c r="LE59"/>
  <c r="LE58"/>
  <c r="LE57"/>
  <c r="LE55"/>
  <c r="LE53"/>
  <c r="LE52"/>
  <c r="LE51"/>
  <c r="LE50"/>
  <c r="LE49"/>
  <c r="LE48"/>
  <c r="LE47"/>
  <c r="LE46"/>
  <c r="LE45"/>
  <c r="LE44"/>
  <c r="LE43"/>
  <c r="LE39"/>
  <c r="LE38"/>
  <c r="LE37"/>
  <c r="LE35"/>
  <c r="LE34"/>
  <c r="LE33"/>
  <c r="LE32"/>
  <c r="LE30"/>
  <c r="LE29"/>
  <c r="LE28"/>
  <c r="LE27"/>
  <c r="LE26"/>
  <c r="LE25"/>
  <c r="LE24"/>
  <c r="LE22"/>
  <c r="LE21"/>
  <c r="LE20"/>
  <c r="LE19"/>
  <c r="LE18"/>
  <c r="LE16"/>
  <c r="LE14"/>
  <c r="LE13"/>
  <c r="LE12"/>
  <c r="LE11"/>
  <c r="LB64"/>
  <c r="LB60"/>
  <c r="LB59"/>
  <c r="LB58"/>
  <c r="LB57"/>
  <c r="LB55"/>
  <c r="LB53"/>
  <c r="LB52"/>
  <c r="LB51"/>
  <c r="LB50"/>
  <c r="LB49"/>
  <c r="LB48"/>
  <c r="LB47"/>
  <c r="LB46"/>
  <c r="LB45"/>
  <c r="LB44"/>
  <c r="LB43"/>
  <c r="LB39"/>
  <c r="LB38"/>
  <c r="LB37"/>
  <c r="LB35"/>
  <c r="LB34"/>
  <c r="LB33"/>
  <c r="LB32"/>
  <c r="LB30"/>
  <c r="LB29"/>
  <c r="LB28"/>
  <c r="LB27"/>
  <c r="LB26"/>
  <c r="LB25"/>
  <c r="LB24"/>
  <c r="LB22"/>
  <c r="LB21"/>
  <c r="LB20"/>
  <c r="LB19"/>
  <c r="LB18"/>
  <c r="LB16"/>
  <c r="LB14"/>
  <c r="LB13"/>
  <c r="LB12"/>
  <c r="LB11"/>
  <c r="KY64"/>
  <c r="KY60"/>
  <c r="KY59"/>
  <c r="KY58"/>
  <c r="KY57"/>
  <c r="KY55"/>
  <c r="KY53"/>
  <c r="KY52"/>
  <c r="KY51"/>
  <c r="KY50"/>
  <c r="KY49"/>
  <c r="KY48"/>
  <c r="KY47"/>
  <c r="KY46"/>
  <c r="KY45"/>
  <c r="KY44"/>
  <c r="KY43"/>
  <c r="KY39"/>
  <c r="KY38"/>
  <c r="KY37"/>
  <c r="KY35"/>
  <c r="KY34"/>
  <c r="KY33"/>
  <c r="KY32"/>
  <c r="KY30"/>
  <c r="KY29"/>
  <c r="KY28"/>
  <c r="KY27"/>
  <c r="KY26"/>
  <c r="KY25"/>
  <c r="KY24"/>
  <c r="KY22"/>
  <c r="KY21"/>
  <c r="KY20"/>
  <c r="KY19"/>
  <c r="KY18"/>
  <c r="KY16"/>
  <c r="KY14"/>
  <c r="KY13"/>
  <c r="KY12"/>
  <c r="KY11"/>
  <c r="KV64"/>
  <c r="LQ64" s="1"/>
  <c r="KV60"/>
  <c r="LQ60" s="1"/>
  <c r="KV59"/>
  <c r="LQ59" s="1"/>
  <c r="KV58"/>
  <c r="LQ58" s="1"/>
  <c r="KV57"/>
  <c r="LQ57" s="1"/>
  <c r="KV55"/>
  <c r="LQ55" s="1"/>
  <c r="KV53"/>
  <c r="LQ53" s="1"/>
  <c r="KV52"/>
  <c r="LQ52" s="1"/>
  <c r="KV51"/>
  <c r="LQ51" s="1"/>
  <c r="KV50"/>
  <c r="LQ50" s="1"/>
  <c r="KV49"/>
  <c r="LQ49" s="1"/>
  <c r="KV48"/>
  <c r="LQ48" s="1"/>
  <c r="KV47"/>
  <c r="LQ47" s="1"/>
  <c r="KV46"/>
  <c r="LQ46" s="1"/>
  <c r="KV45"/>
  <c r="LQ45" s="1"/>
  <c r="KV44"/>
  <c r="LQ44" s="1"/>
  <c r="KV43"/>
  <c r="LQ43" s="1"/>
  <c r="KV39"/>
  <c r="LQ39" s="1"/>
  <c r="KV38"/>
  <c r="LQ38" s="1"/>
  <c r="KV37"/>
  <c r="LQ37" s="1"/>
  <c r="KV35"/>
  <c r="KV34"/>
  <c r="LQ34" s="1"/>
  <c r="KV33"/>
  <c r="LQ33" s="1"/>
  <c r="KV32"/>
  <c r="LQ32" s="1"/>
  <c r="KV30"/>
  <c r="LQ30" s="1"/>
  <c r="KV29"/>
  <c r="LQ29" s="1"/>
  <c r="KV28"/>
  <c r="LQ28" s="1"/>
  <c r="KV27"/>
  <c r="LQ27" s="1"/>
  <c r="KV26"/>
  <c r="LQ26" s="1"/>
  <c r="KV25"/>
  <c r="LQ25" s="1"/>
  <c r="KV24"/>
  <c r="LQ24" s="1"/>
  <c r="KV22"/>
  <c r="LQ22" s="1"/>
  <c r="KV21"/>
  <c r="LQ21" s="1"/>
  <c r="KV20"/>
  <c r="KV19"/>
  <c r="LQ19" s="1"/>
  <c r="KV18"/>
  <c r="LQ18" s="1"/>
  <c r="KV16"/>
  <c r="LQ16" s="1"/>
  <c r="KV14"/>
  <c r="LQ14" s="1"/>
  <c r="KV13"/>
  <c r="LQ13" s="1"/>
  <c r="KV12"/>
  <c r="LQ12" s="1"/>
  <c r="KV11"/>
  <c r="LQ11" s="1"/>
  <c r="KP64"/>
  <c r="KP60"/>
  <c r="KP59"/>
  <c r="KP58"/>
  <c r="KP57"/>
  <c r="KP55"/>
  <c r="KP53"/>
  <c r="KP52"/>
  <c r="KP51"/>
  <c r="KP50"/>
  <c r="KP49"/>
  <c r="KP48"/>
  <c r="KP47"/>
  <c r="KP46"/>
  <c r="KP45"/>
  <c r="KP44"/>
  <c r="KP43"/>
  <c r="KP39"/>
  <c r="KP38"/>
  <c r="KP37"/>
  <c r="KP35"/>
  <c r="KP34"/>
  <c r="KP33"/>
  <c r="KP32"/>
  <c r="KP30"/>
  <c r="KP29"/>
  <c r="KP28"/>
  <c r="KP27"/>
  <c r="KP26"/>
  <c r="KP25"/>
  <c r="KP24"/>
  <c r="KP22"/>
  <c r="KP21"/>
  <c r="KP20"/>
  <c r="KP19"/>
  <c r="KP18"/>
  <c r="KP16"/>
  <c r="KP14"/>
  <c r="KP13"/>
  <c r="KP12"/>
  <c r="KP11"/>
  <c r="KM64"/>
  <c r="KS64" s="1"/>
  <c r="KM60"/>
  <c r="KS60" s="1"/>
  <c r="KM59"/>
  <c r="KS59" s="1"/>
  <c r="KM58"/>
  <c r="KS58" s="1"/>
  <c r="KM57"/>
  <c r="KS57" s="1"/>
  <c r="KM55"/>
  <c r="KS55" s="1"/>
  <c r="KM53"/>
  <c r="KS53" s="1"/>
  <c r="KM52"/>
  <c r="KS52" s="1"/>
  <c r="KM51"/>
  <c r="KS51" s="1"/>
  <c r="KM50"/>
  <c r="KS50" s="1"/>
  <c r="KM49"/>
  <c r="KS49" s="1"/>
  <c r="KM48"/>
  <c r="KS48" s="1"/>
  <c r="KM47"/>
  <c r="KS47" s="1"/>
  <c r="KM46"/>
  <c r="KS46" s="1"/>
  <c r="KM45"/>
  <c r="KS45" s="1"/>
  <c r="KM44"/>
  <c r="KS44" s="1"/>
  <c r="KM43"/>
  <c r="KS43" s="1"/>
  <c r="KM39"/>
  <c r="KS39" s="1"/>
  <c r="KM38"/>
  <c r="KS38" s="1"/>
  <c r="KM37"/>
  <c r="KS37" s="1"/>
  <c r="KM35"/>
  <c r="KS35" s="1"/>
  <c r="KM34"/>
  <c r="KS34" s="1"/>
  <c r="KM33"/>
  <c r="KS33" s="1"/>
  <c r="KM32"/>
  <c r="KS32" s="1"/>
  <c r="KM30"/>
  <c r="KS30" s="1"/>
  <c r="KM29"/>
  <c r="KS29" s="1"/>
  <c r="KM28"/>
  <c r="KS28" s="1"/>
  <c r="KM27"/>
  <c r="KS27" s="1"/>
  <c r="KM26"/>
  <c r="KS26" s="1"/>
  <c r="KM25"/>
  <c r="KS25" s="1"/>
  <c r="KM24"/>
  <c r="KS24" s="1"/>
  <c r="KM22"/>
  <c r="KS22" s="1"/>
  <c r="KM21"/>
  <c r="KS21" s="1"/>
  <c r="KM20"/>
  <c r="KS20" s="1"/>
  <c r="KM19"/>
  <c r="KS19" s="1"/>
  <c r="KM18"/>
  <c r="KS18" s="1"/>
  <c r="KM16"/>
  <c r="KS16" s="1"/>
  <c r="KM14"/>
  <c r="KS14" s="1"/>
  <c r="KM13"/>
  <c r="KS13" s="1"/>
  <c r="KM12"/>
  <c r="KS12" s="1"/>
  <c r="KM11"/>
  <c r="KS11" s="1"/>
  <c r="KJ64"/>
  <c r="LZ64" s="1"/>
  <c r="KJ60"/>
  <c r="LZ60" s="1"/>
  <c r="KJ59"/>
  <c r="LZ59" s="1"/>
  <c r="KJ58"/>
  <c r="LZ58" s="1"/>
  <c r="KJ57"/>
  <c r="LZ57" s="1"/>
  <c r="KJ55"/>
  <c r="LZ55" s="1"/>
  <c r="KJ53"/>
  <c r="LZ53" s="1"/>
  <c r="KJ52"/>
  <c r="LZ52" s="1"/>
  <c r="KJ51"/>
  <c r="LZ51" s="1"/>
  <c r="KJ50"/>
  <c r="LZ50" s="1"/>
  <c r="KJ49"/>
  <c r="LZ49" s="1"/>
  <c r="KJ48"/>
  <c r="LZ48" s="1"/>
  <c r="KJ47"/>
  <c r="LZ47" s="1"/>
  <c r="KJ46"/>
  <c r="LZ46" s="1"/>
  <c r="KJ45"/>
  <c r="LZ45" s="1"/>
  <c r="KJ44"/>
  <c r="LZ44" s="1"/>
  <c r="KJ43"/>
  <c r="LZ43" s="1"/>
  <c r="KJ39"/>
  <c r="LZ39" s="1"/>
  <c r="KJ38"/>
  <c r="LZ38" s="1"/>
  <c r="KJ37"/>
  <c r="LZ37" s="1"/>
  <c r="KJ35"/>
  <c r="KJ34"/>
  <c r="LZ34" s="1"/>
  <c r="KJ33"/>
  <c r="LZ33" s="1"/>
  <c r="KJ32"/>
  <c r="LZ32" s="1"/>
  <c r="KJ30"/>
  <c r="LZ30" s="1"/>
  <c r="KJ29"/>
  <c r="LZ29" s="1"/>
  <c r="KJ28"/>
  <c r="LZ28" s="1"/>
  <c r="KJ27"/>
  <c r="LZ27" s="1"/>
  <c r="KJ26"/>
  <c r="LZ26" s="1"/>
  <c r="KJ25"/>
  <c r="LZ25" s="1"/>
  <c r="KJ24"/>
  <c r="LZ24" s="1"/>
  <c r="KJ22"/>
  <c r="LZ22" s="1"/>
  <c r="KJ21"/>
  <c r="LZ21" s="1"/>
  <c r="KJ20"/>
  <c r="KJ19"/>
  <c r="LZ19" s="1"/>
  <c r="KJ18"/>
  <c r="LZ18" s="1"/>
  <c r="KJ16"/>
  <c r="LZ16" s="1"/>
  <c r="KJ14"/>
  <c r="LZ14" s="1"/>
  <c r="KJ13"/>
  <c r="LZ13" s="1"/>
  <c r="KJ12"/>
  <c r="LZ12" s="1"/>
  <c r="KJ11"/>
  <c r="KD64"/>
  <c r="KD60"/>
  <c r="KD59"/>
  <c r="KD58"/>
  <c r="KD57"/>
  <c r="KD55"/>
  <c r="KD53"/>
  <c r="KD52"/>
  <c r="KD51"/>
  <c r="KD50"/>
  <c r="KD49"/>
  <c r="KD48"/>
  <c r="KD47"/>
  <c r="KD46"/>
  <c r="KD45"/>
  <c r="KD44"/>
  <c r="KD43"/>
  <c r="KD39"/>
  <c r="KD38"/>
  <c r="KD37"/>
  <c r="KD35"/>
  <c r="KD34"/>
  <c r="KD33"/>
  <c r="KD32"/>
  <c r="KD30"/>
  <c r="KD29"/>
  <c r="KD28"/>
  <c r="KD27"/>
  <c r="KD26"/>
  <c r="KD25"/>
  <c r="KD24"/>
  <c r="KD22"/>
  <c r="KD21"/>
  <c r="KD20"/>
  <c r="KD19"/>
  <c r="KD18"/>
  <c r="KD16"/>
  <c r="KD14"/>
  <c r="KD13"/>
  <c r="KD12"/>
  <c r="KD11"/>
  <c r="JX64"/>
  <c r="JX60"/>
  <c r="JX59"/>
  <c r="JX58"/>
  <c r="JX57"/>
  <c r="JX55"/>
  <c r="JX53"/>
  <c r="JX52"/>
  <c r="JX51"/>
  <c r="JX50"/>
  <c r="JX49"/>
  <c r="JX48"/>
  <c r="JX47"/>
  <c r="JX46"/>
  <c r="JX45"/>
  <c r="JX44"/>
  <c r="JX43"/>
  <c r="JX39"/>
  <c r="JX38"/>
  <c r="JX37"/>
  <c r="JX35"/>
  <c r="JX34"/>
  <c r="JX33"/>
  <c r="JX32"/>
  <c r="JX30"/>
  <c r="JX29"/>
  <c r="JX28"/>
  <c r="JX27"/>
  <c r="JX26"/>
  <c r="JX25"/>
  <c r="JX24"/>
  <c r="JX22"/>
  <c r="JX21"/>
  <c r="JX20"/>
  <c r="JX19"/>
  <c r="JX18"/>
  <c r="JX16"/>
  <c r="JX14"/>
  <c r="JX13"/>
  <c r="JX12"/>
  <c r="JX11"/>
  <c r="JU64"/>
  <c r="KA64" s="1"/>
  <c r="JU60"/>
  <c r="KA60" s="1"/>
  <c r="JU59"/>
  <c r="KA59" s="1"/>
  <c r="JU58"/>
  <c r="KA58" s="1"/>
  <c r="JU57"/>
  <c r="KA57" s="1"/>
  <c r="JU55"/>
  <c r="KA55" s="1"/>
  <c r="JU53"/>
  <c r="KA53" s="1"/>
  <c r="JU52"/>
  <c r="KA52" s="1"/>
  <c r="JU51"/>
  <c r="KA51" s="1"/>
  <c r="JU50"/>
  <c r="KA50" s="1"/>
  <c r="JU49"/>
  <c r="KA49" s="1"/>
  <c r="JU48"/>
  <c r="KA48" s="1"/>
  <c r="JU47"/>
  <c r="KA47" s="1"/>
  <c r="JU46"/>
  <c r="KA46" s="1"/>
  <c r="JU45"/>
  <c r="KA45" s="1"/>
  <c r="JU44"/>
  <c r="KA44" s="1"/>
  <c r="JU43"/>
  <c r="KA43" s="1"/>
  <c r="JU39"/>
  <c r="KA39" s="1"/>
  <c r="JU38"/>
  <c r="KA38" s="1"/>
  <c r="JU37"/>
  <c r="KA37" s="1"/>
  <c r="JU35"/>
  <c r="KA35" s="1"/>
  <c r="JU34"/>
  <c r="KA34" s="1"/>
  <c r="JU33"/>
  <c r="KA33" s="1"/>
  <c r="JU32"/>
  <c r="KA32" s="1"/>
  <c r="JU30"/>
  <c r="JU29"/>
  <c r="KA29" s="1"/>
  <c r="JU28"/>
  <c r="KA28" s="1"/>
  <c r="JU27"/>
  <c r="KA27" s="1"/>
  <c r="JU26"/>
  <c r="KA26" s="1"/>
  <c r="JU25"/>
  <c r="KA25" s="1"/>
  <c r="JU24"/>
  <c r="KA24" s="1"/>
  <c r="JU22"/>
  <c r="KA22" s="1"/>
  <c r="JU21"/>
  <c r="KA21" s="1"/>
  <c r="JU20"/>
  <c r="KA20" s="1"/>
  <c r="JU19"/>
  <c r="KA19" s="1"/>
  <c r="JU18"/>
  <c r="KA18" s="1"/>
  <c r="JU16"/>
  <c r="KA16" s="1"/>
  <c r="JU14"/>
  <c r="KA14" s="1"/>
  <c r="JU13"/>
  <c r="KA13" s="1"/>
  <c r="JU12"/>
  <c r="KA12" s="1"/>
  <c r="JU11"/>
  <c r="KA11" s="1"/>
  <c r="JR64"/>
  <c r="JR60"/>
  <c r="JR59"/>
  <c r="JR58"/>
  <c r="JR57"/>
  <c r="JR55"/>
  <c r="JR53"/>
  <c r="JR52"/>
  <c r="JR51"/>
  <c r="JR50"/>
  <c r="JR49"/>
  <c r="JR48"/>
  <c r="JR47"/>
  <c r="JR46"/>
  <c r="JR45"/>
  <c r="JR44"/>
  <c r="JR43"/>
  <c r="JR39"/>
  <c r="JR38"/>
  <c r="JR37"/>
  <c r="JR35"/>
  <c r="JR34"/>
  <c r="JR33"/>
  <c r="JR32"/>
  <c r="JR30"/>
  <c r="JR29"/>
  <c r="JR28"/>
  <c r="JR27"/>
  <c r="JR26"/>
  <c r="JR25"/>
  <c r="JR24"/>
  <c r="JR22"/>
  <c r="JR21"/>
  <c r="JR20"/>
  <c r="JR19"/>
  <c r="JR18"/>
  <c r="JR16"/>
  <c r="JR14"/>
  <c r="JR13"/>
  <c r="JR12"/>
  <c r="JR11"/>
  <c r="JL64"/>
  <c r="JL60"/>
  <c r="JL59"/>
  <c r="JL58"/>
  <c r="JL57"/>
  <c r="JL55"/>
  <c r="JL53"/>
  <c r="JL52"/>
  <c r="JL51"/>
  <c r="JL50"/>
  <c r="JL49"/>
  <c r="JL48"/>
  <c r="JL47"/>
  <c r="JL46"/>
  <c r="JL45"/>
  <c r="JL44"/>
  <c r="JL43"/>
  <c r="JL39"/>
  <c r="JL38"/>
  <c r="JL37"/>
  <c r="JL35"/>
  <c r="JL34"/>
  <c r="JL33"/>
  <c r="JL32"/>
  <c r="JL30"/>
  <c r="JL29"/>
  <c r="JL28"/>
  <c r="JL27"/>
  <c r="JL26"/>
  <c r="JL25"/>
  <c r="JL24"/>
  <c r="JL22"/>
  <c r="JL21"/>
  <c r="JL20"/>
  <c r="JL19"/>
  <c r="JL18"/>
  <c r="JL16"/>
  <c r="JL14"/>
  <c r="JL13"/>
  <c r="JL12"/>
  <c r="JL11"/>
  <c r="JI64"/>
  <c r="JI60"/>
  <c r="JI59"/>
  <c r="JI58"/>
  <c r="JI57"/>
  <c r="JI55"/>
  <c r="JI53"/>
  <c r="JI52"/>
  <c r="JI51"/>
  <c r="JI50"/>
  <c r="JI49"/>
  <c r="JI48"/>
  <c r="JI47"/>
  <c r="JI46"/>
  <c r="JI45"/>
  <c r="JI44"/>
  <c r="JI43"/>
  <c r="JI39"/>
  <c r="JI38"/>
  <c r="JI37"/>
  <c r="JI35"/>
  <c r="JI34"/>
  <c r="JI33"/>
  <c r="JI32"/>
  <c r="JI30"/>
  <c r="JI29"/>
  <c r="JI28"/>
  <c r="JI27"/>
  <c r="JI26"/>
  <c r="JI25"/>
  <c r="JI24"/>
  <c r="JI22"/>
  <c r="JI21"/>
  <c r="JI20"/>
  <c r="JI19"/>
  <c r="JI18"/>
  <c r="JI16"/>
  <c r="JI14"/>
  <c r="JI13"/>
  <c r="JI12"/>
  <c r="JI11"/>
  <c r="JF64"/>
  <c r="JO64" s="1"/>
  <c r="JF60"/>
  <c r="JO60" s="1"/>
  <c r="JF59"/>
  <c r="JO59" s="1"/>
  <c r="JF58"/>
  <c r="JO58" s="1"/>
  <c r="JF57"/>
  <c r="JO57" s="1"/>
  <c r="JF55"/>
  <c r="JO55" s="1"/>
  <c r="JF53"/>
  <c r="JO53" s="1"/>
  <c r="JF52"/>
  <c r="JO52" s="1"/>
  <c r="JF51"/>
  <c r="JO51" s="1"/>
  <c r="JF50"/>
  <c r="JO50" s="1"/>
  <c r="JF49"/>
  <c r="JO49" s="1"/>
  <c r="JF48"/>
  <c r="JO48" s="1"/>
  <c r="JF47"/>
  <c r="JO47" s="1"/>
  <c r="JF46"/>
  <c r="JO46" s="1"/>
  <c r="JF45"/>
  <c r="JO45" s="1"/>
  <c r="JF44"/>
  <c r="JO44" s="1"/>
  <c r="JF43"/>
  <c r="JO43" s="1"/>
  <c r="JF39"/>
  <c r="JO39" s="1"/>
  <c r="JF38"/>
  <c r="JO38" s="1"/>
  <c r="JF37"/>
  <c r="JO37" s="1"/>
  <c r="JF35"/>
  <c r="JO35" s="1"/>
  <c r="JF34"/>
  <c r="JO34" s="1"/>
  <c r="JF33"/>
  <c r="JO33" s="1"/>
  <c r="JF32"/>
  <c r="JO32" s="1"/>
  <c r="JF30"/>
  <c r="JO30" s="1"/>
  <c r="JF29"/>
  <c r="JO29" s="1"/>
  <c r="JF28"/>
  <c r="JO28" s="1"/>
  <c r="JF27"/>
  <c r="JO27" s="1"/>
  <c r="JF26"/>
  <c r="JO26" s="1"/>
  <c r="JF25"/>
  <c r="JO25" s="1"/>
  <c r="JF24"/>
  <c r="JO24" s="1"/>
  <c r="JF22"/>
  <c r="JO22" s="1"/>
  <c r="JF21"/>
  <c r="JO21" s="1"/>
  <c r="JF20"/>
  <c r="JO20" s="1"/>
  <c r="JF19"/>
  <c r="JO19" s="1"/>
  <c r="JF18"/>
  <c r="JO18" s="1"/>
  <c r="JF16"/>
  <c r="JO16" s="1"/>
  <c r="JF14"/>
  <c r="JO14" s="1"/>
  <c r="JF13"/>
  <c r="JO13" s="1"/>
  <c r="JF12"/>
  <c r="JO12" s="1"/>
  <c r="JF11"/>
  <c r="JO11" s="1"/>
  <c r="IZ64"/>
  <c r="IZ60"/>
  <c r="IZ59"/>
  <c r="IZ58"/>
  <c r="IZ57"/>
  <c r="IZ55"/>
  <c r="IZ53"/>
  <c r="IZ52"/>
  <c r="IZ51"/>
  <c r="IZ50"/>
  <c r="IZ49"/>
  <c r="IZ48"/>
  <c r="IZ47"/>
  <c r="IZ46"/>
  <c r="IZ45"/>
  <c r="IZ44"/>
  <c r="IZ43"/>
  <c r="IZ39"/>
  <c r="IZ38"/>
  <c r="IZ37"/>
  <c r="IZ35"/>
  <c r="IZ34"/>
  <c r="IZ33"/>
  <c r="IZ32"/>
  <c r="IZ30"/>
  <c r="IZ29"/>
  <c r="IZ28"/>
  <c r="IZ27"/>
  <c r="IZ26"/>
  <c r="IZ25"/>
  <c r="IZ24"/>
  <c r="IZ22"/>
  <c r="IZ21"/>
  <c r="IZ20"/>
  <c r="IZ19"/>
  <c r="IZ18"/>
  <c r="IZ16"/>
  <c r="IZ14"/>
  <c r="IZ13"/>
  <c r="IZ12"/>
  <c r="IZ11"/>
  <c r="IW64"/>
  <c r="IW60"/>
  <c r="IW59"/>
  <c r="IW58"/>
  <c r="IW57"/>
  <c r="IW55"/>
  <c r="IW53"/>
  <c r="IW52"/>
  <c r="IW51"/>
  <c r="IW50"/>
  <c r="IW49"/>
  <c r="IW48"/>
  <c r="IW47"/>
  <c r="IW46"/>
  <c r="IW45"/>
  <c r="IW44"/>
  <c r="IW43"/>
  <c r="IW39"/>
  <c r="IW38"/>
  <c r="IW37"/>
  <c r="IW35"/>
  <c r="IW34"/>
  <c r="IW33"/>
  <c r="IW32"/>
  <c r="IW30"/>
  <c r="IW29"/>
  <c r="IW28"/>
  <c r="IW27"/>
  <c r="IW26"/>
  <c r="IW25"/>
  <c r="IW24"/>
  <c r="IW22"/>
  <c r="IW21"/>
  <c r="IW20"/>
  <c r="IW19"/>
  <c r="IW18"/>
  <c r="IW16"/>
  <c r="IW14"/>
  <c r="IW13"/>
  <c r="IW12"/>
  <c r="IW11"/>
  <c r="IT64"/>
  <c r="JC64" s="1"/>
  <c r="IT60"/>
  <c r="JC60" s="1"/>
  <c r="IT59"/>
  <c r="JC59" s="1"/>
  <c r="IT58"/>
  <c r="JC58" s="1"/>
  <c r="IT57"/>
  <c r="JC57" s="1"/>
  <c r="IT55"/>
  <c r="JC55" s="1"/>
  <c r="IT53"/>
  <c r="JC53" s="1"/>
  <c r="IT52"/>
  <c r="JC52" s="1"/>
  <c r="IT51"/>
  <c r="JC51" s="1"/>
  <c r="IT50"/>
  <c r="JC50" s="1"/>
  <c r="IT49"/>
  <c r="JC49" s="1"/>
  <c r="IT48"/>
  <c r="JC48" s="1"/>
  <c r="IT47"/>
  <c r="JC47" s="1"/>
  <c r="IT46"/>
  <c r="JC46" s="1"/>
  <c r="IT45"/>
  <c r="JC45" s="1"/>
  <c r="IT44"/>
  <c r="JC44" s="1"/>
  <c r="IT43"/>
  <c r="JC43" s="1"/>
  <c r="IT39"/>
  <c r="JC39" s="1"/>
  <c r="IT38"/>
  <c r="JC38" s="1"/>
  <c r="IT37"/>
  <c r="JC37" s="1"/>
  <c r="IT35"/>
  <c r="JC35" s="1"/>
  <c r="IT34"/>
  <c r="JC34" s="1"/>
  <c r="IT33"/>
  <c r="JC33" s="1"/>
  <c r="IT32"/>
  <c r="JC32" s="1"/>
  <c r="IT30"/>
  <c r="JC30" s="1"/>
  <c r="IT29"/>
  <c r="JC29" s="1"/>
  <c r="IT28"/>
  <c r="JC28" s="1"/>
  <c r="IT27"/>
  <c r="JC27" s="1"/>
  <c r="IT26"/>
  <c r="JC26" s="1"/>
  <c r="IT25"/>
  <c r="JC25" s="1"/>
  <c r="IT24"/>
  <c r="JC24" s="1"/>
  <c r="IT22"/>
  <c r="JC22" s="1"/>
  <c r="IT21"/>
  <c r="JC21" s="1"/>
  <c r="IT20"/>
  <c r="JC20" s="1"/>
  <c r="IT19"/>
  <c r="JC19" s="1"/>
  <c r="IT18"/>
  <c r="JC18" s="1"/>
  <c r="IT16"/>
  <c r="JC16" s="1"/>
  <c r="IT14"/>
  <c r="JC14" s="1"/>
  <c r="IT13"/>
  <c r="JC13" s="1"/>
  <c r="IT12"/>
  <c r="JC12" s="1"/>
  <c r="IT11"/>
  <c r="JC11" s="1"/>
  <c r="IN64"/>
  <c r="IN60"/>
  <c r="IN59"/>
  <c r="IN58"/>
  <c r="IN57"/>
  <c r="IN55"/>
  <c r="IN53"/>
  <c r="IN52"/>
  <c r="IN51"/>
  <c r="IN50"/>
  <c r="IN49"/>
  <c r="IN48"/>
  <c r="IN47"/>
  <c r="IN46"/>
  <c r="IN45"/>
  <c r="IN44"/>
  <c r="IN43"/>
  <c r="IN39"/>
  <c r="IN38"/>
  <c r="IN37"/>
  <c r="IN35"/>
  <c r="IN34"/>
  <c r="IN33"/>
  <c r="IN32"/>
  <c r="IN30"/>
  <c r="IN29"/>
  <c r="IN28"/>
  <c r="IN27"/>
  <c r="IN26"/>
  <c r="IN25"/>
  <c r="IN24"/>
  <c r="IN22"/>
  <c r="IN21"/>
  <c r="IN20"/>
  <c r="IN19"/>
  <c r="IN18"/>
  <c r="IN16"/>
  <c r="IN14"/>
  <c r="IN13"/>
  <c r="IN12"/>
  <c r="IN11"/>
  <c r="IK64"/>
  <c r="IK60"/>
  <c r="IK59"/>
  <c r="IK58"/>
  <c r="IK57"/>
  <c r="IK55"/>
  <c r="IK53"/>
  <c r="IK52"/>
  <c r="IK51"/>
  <c r="IK50"/>
  <c r="IK49"/>
  <c r="IK48"/>
  <c r="IK47"/>
  <c r="IK46"/>
  <c r="IK45"/>
  <c r="IK44"/>
  <c r="IK43"/>
  <c r="IK39"/>
  <c r="IK38"/>
  <c r="IK37"/>
  <c r="IK35"/>
  <c r="IK34"/>
  <c r="IK33"/>
  <c r="IK32"/>
  <c r="IK30"/>
  <c r="IK29"/>
  <c r="IK28"/>
  <c r="IK27"/>
  <c r="IK26"/>
  <c r="IK25"/>
  <c r="IK24"/>
  <c r="IK22"/>
  <c r="IK21"/>
  <c r="IK20"/>
  <c r="IK19"/>
  <c r="IK18"/>
  <c r="IK16"/>
  <c r="IK14"/>
  <c r="IK13"/>
  <c r="IK12"/>
  <c r="IK11"/>
  <c r="IH64"/>
  <c r="IQ64" s="1"/>
  <c r="IH60"/>
  <c r="IQ60" s="1"/>
  <c r="IH59"/>
  <c r="IQ59" s="1"/>
  <c r="IH58"/>
  <c r="IQ58" s="1"/>
  <c r="IH57"/>
  <c r="IQ57" s="1"/>
  <c r="IH55"/>
  <c r="IQ55" s="1"/>
  <c r="IH53"/>
  <c r="IQ53" s="1"/>
  <c r="IH52"/>
  <c r="IQ52" s="1"/>
  <c r="IH51"/>
  <c r="IQ51" s="1"/>
  <c r="IH50"/>
  <c r="IQ50" s="1"/>
  <c r="IH49"/>
  <c r="IQ49" s="1"/>
  <c r="IH48"/>
  <c r="IQ48" s="1"/>
  <c r="IH47"/>
  <c r="IQ47" s="1"/>
  <c r="IH46"/>
  <c r="IQ46" s="1"/>
  <c r="IH45"/>
  <c r="IQ45" s="1"/>
  <c r="IH44"/>
  <c r="IQ44" s="1"/>
  <c r="IH43"/>
  <c r="IQ43" s="1"/>
  <c r="IH39"/>
  <c r="IQ39" s="1"/>
  <c r="IH38"/>
  <c r="IQ38" s="1"/>
  <c r="IH37"/>
  <c r="IQ37" s="1"/>
  <c r="IH35"/>
  <c r="IQ35" s="1"/>
  <c r="IH34"/>
  <c r="IQ34" s="1"/>
  <c r="IH33"/>
  <c r="IQ33" s="1"/>
  <c r="IH32"/>
  <c r="IQ32" s="1"/>
  <c r="IH30"/>
  <c r="IQ30" s="1"/>
  <c r="IH29"/>
  <c r="IQ29" s="1"/>
  <c r="IH28"/>
  <c r="IQ28" s="1"/>
  <c r="IH27"/>
  <c r="IQ27" s="1"/>
  <c r="IH26"/>
  <c r="IQ26" s="1"/>
  <c r="IH25"/>
  <c r="IQ25" s="1"/>
  <c r="IH24"/>
  <c r="IQ24" s="1"/>
  <c r="IH22"/>
  <c r="IQ22" s="1"/>
  <c r="IH21"/>
  <c r="IQ21" s="1"/>
  <c r="IH20"/>
  <c r="IQ20" s="1"/>
  <c r="IH19"/>
  <c r="IQ19" s="1"/>
  <c r="IH18"/>
  <c r="IQ18" s="1"/>
  <c r="IH16"/>
  <c r="IQ16" s="1"/>
  <c r="IH14"/>
  <c r="IQ14" s="1"/>
  <c r="IH13"/>
  <c r="IQ13" s="1"/>
  <c r="IH12"/>
  <c r="IQ12" s="1"/>
  <c r="IH11"/>
  <c r="IQ11" s="1"/>
  <c r="IB64"/>
  <c r="IB60"/>
  <c r="IB59"/>
  <c r="IB58"/>
  <c r="IB57"/>
  <c r="IB55"/>
  <c r="IB53"/>
  <c r="IB52"/>
  <c r="IB51"/>
  <c r="IB50"/>
  <c r="IB49"/>
  <c r="IB48"/>
  <c r="IB47"/>
  <c r="IB46"/>
  <c r="IB45"/>
  <c r="IB44"/>
  <c r="IB43"/>
  <c r="IB39"/>
  <c r="IB38"/>
  <c r="IB37"/>
  <c r="IB35"/>
  <c r="IB34"/>
  <c r="IB33"/>
  <c r="IB32"/>
  <c r="IB30"/>
  <c r="IB29"/>
  <c r="IB28"/>
  <c r="IB27"/>
  <c r="IB26"/>
  <c r="IB25"/>
  <c r="IB24"/>
  <c r="IB22"/>
  <c r="IB21"/>
  <c r="IB20"/>
  <c r="IB19"/>
  <c r="IB18"/>
  <c r="IB16"/>
  <c r="IB14"/>
  <c r="IB13"/>
  <c r="IB12"/>
  <c r="IB11"/>
  <c r="HY64"/>
  <c r="HY60"/>
  <c r="HY59"/>
  <c r="HY58"/>
  <c r="HY57"/>
  <c r="HY55"/>
  <c r="HY53"/>
  <c r="HY52"/>
  <c r="HY51"/>
  <c r="HY50"/>
  <c r="HY49"/>
  <c r="HY48"/>
  <c r="HY47"/>
  <c r="HY46"/>
  <c r="HY45"/>
  <c r="HY44"/>
  <c r="HY43"/>
  <c r="HY39"/>
  <c r="HY38"/>
  <c r="HY37"/>
  <c r="HY35"/>
  <c r="HY34"/>
  <c r="HY33"/>
  <c r="HY32"/>
  <c r="HY30"/>
  <c r="HY29"/>
  <c r="HY28"/>
  <c r="HY27"/>
  <c r="HY26"/>
  <c r="HY25"/>
  <c r="HY24"/>
  <c r="HY22"/>
  <c r="HY21"/>
  <c r="HY20"/>
  <c r="HY19"/>
  <c r="HY18"/>
  <c r="HY16"/>
  <c r="HY14"/>
  <c r="HY13"/>
  <c r="HY12"/>
  <c r="HY11"/>
  <c r="HV64"/>
  <c r="HV60"/>
  <c r="HV59"/>
  <c r="HV58"/>
  <c r="HV57"/>
  <c r="HV55"/>
  <c r="HV53"/>
  <c r="HV52"/>
  <c r="HV51"/>
  <c r="HV50"/>
  <c r="HV49"/>
  <c r="HV48"/>
  <c r="HV47"/>
  <c r="HV46"/>
  <c r="HV45"/>
  <c r="HV44"/>
  <c r="HV43"/>
  <c r="HV39"/>
  <c r="HV38"/>
  <c r="HV37"/>
  <c r="HV35"/>
  <c r="HV34"/>
  <c r="HV33"/>
  <c r="HV32"/>
  <c r="HV30"/>
  <c r="HV29"/>
  <c r="HV28"/>
  <c r="HV27"/>
  <c r="HV26"/>
  <c r="HV25"/>
  <c r="HV24"/>
  <c r="HV22"/>
  <c r="HV21"/>
  <c r="HV20"/>
  <c r="HV19"/>
  <c r="HV18"/>
  <c r="HV16"/>
  <c r="HV14"/>
  <c r="HV13"/>
  <c r="HV12"/>
  <c r="HV11"/>
  <c r="HS64"/>
  <c r="IE64" s="1"/>
  <c r="HS60"/>
  <c r="IE60" s="1"/>
  <c r="HS59"/>
  <c r="IE59" s="1"/>
  <c r="HS58"/>
  <c r="IE58" s="1"/>
  <c r="HS57"/>
  <c r="IE57" s="1"/>
  <c r="HS55"/>
  <c r="IE55" s="1"/>
  <c r="HS53"/>
  <c r="IE53" s="1"/>
  <c r="HS52"/>
  <c r="IE52" s="1"/>
  <c r="HS51"/>
  <c r="IE51" s="1"/>
  <c r="HS50"/>
  <c r="IE50" s="1"/>
  <c r="HS49"/>
  <c r="IE49" s="1"/>
  <c r="HS48"/>
  <c r="IE48" s="1"/>
  <c r="HS47"/>
  <c r="IE47" s="1"/>
  <c r="HS46"/>
  <c r="IE46" s="1"/>
  <c r="HS45"/>
  <c r="IE45" s="1"/>
  <c r="HS44"/>
  <c r="IE44" s="1"/>
  <c r="HS43"/>
  <c r="IE43" s="1"/>
  <c r="HS39"/>
  <c r="IE39" s="1"/>
  <c r="HS38"/>
  <c r="IE38" s="1"/>
  <c r="HS37"/>
  <c r="IE37" s="1"/>
  <c r="HS35"/>
  <c r="IE35" s="1"/>
  <c r="HS34"/>
  <c r="IE34" s="1"/>
  <c r="HS33"/>
  <c r="IE33" s="1"/>
  <c r="HS32"/>
  <c r="IE32" s="1"/>
  <c r="HS30"/>
  <c r="IE30" s="1"/>
  <c r="HS29"/>
  <c r="IE29" s="1"/>
  <c r="HS28"/>
  <c r="IE28" s="1"/>
  <c r="HS27"/>
  <c r="IE27" s="1"/>
  <c r="HS26"/>
  <c r="IE26" s="1"/>
  <c r="HS25"/>
  <c r="IE25" s="1"/>
  <c r="HS24"/>
  <c r="IE24" s="1"/>
  <c r="HS22"/>
  <c r="IE22" s="1"/>
  <c r="HS21"/>
  <c r="IE21" s="1"/>
  <c r="HS20"/>
  <c r="IE20" s="1"/>
  <c r="HS19"/>
  <c r="IE19" s="1"/>
  <c r="HS18"/>
  <c r="IE18" s="1"/>
  <c r="HS16"/>
  <c r="IE16" s="1"/>
  <c r="HS14"/>
  <c r="IE14" s="1"/>
  <c r="HS13"/>
  <c r="IE13" s="1"/>
  <c r="HS12"/>
  <c r="IE12" s="1"/>
  <c r="HS11"/>
  <c r="IE11" s="1"/>
  <c r="HM64"/>
  <c r="HM60"/>
  <c r="HM59"/>
  <c r="HM58"/>
  <c r="HM57"/>
  <c r="HM55"/>
  <c r="HM53"/>
  <c r="HM52"/>
  <c r="HM51"/>
  <c r="HM50"/>
  <c r="HM49"/>
  <c r="HM48"/>
  <c r="HM47"/>
  <c r="HM46"/>
  <c r="HM45"/>
  <c r="HM44"/>
  <c r="HM43"/>
  <c r="HM39"/>
  <c r="HM38"/>
  <c r="HM37"/>
  <c r="HM35"/>
  <c r="HM34"/>
  <c r="HM33"/>
  <c r="HM32"/>
  <c r="HM30"/>
  <c r="HM29"/>
  <c r="HM28"/>
  <c r="HM27"/>
  <c r="HM26"/>
  <c r="HM25"/>
  <c r="HM24"/>
  <c r="HM22"/>
  <c r="HM21"/>
  <c r="HP21" s="1"/>
  <c r="HM20"/>
  <c r="HM19"/>
  <c r="HM18"/>
  <c r="HM16"/>
  <c r="HM14"/>
  <c r="HM13"/>
  <c r="HM12"/>
  <c r="HM11"/>
  <c r="HJ64"/>
  <c r="HP64" s="1"/>
  <c r="HJ60"/>
  <c r="HP60" s="1"/>
  <c r="HJ59"/>
  <c r="HP59" s="1"/>
  <c r="HJ58"/>
  <c r="HP58" s="1"/>
  <c r="HJ57"/>
  <c r="HP57" s="1"/>
  <c r="HJ55"/>
  <c r="HP55" s="1"/>
  <c r="HJ53"/>
  <c r="HP53" s="1"/>
  <c r="HJ52"/>
  <c r="HP52" s="1"/>
  <c r="HJ51"/>
  <c r="HP51" s="1"/>
  <c r="HJ50"/>
  <c r="HP50" s="1"/>
  <c r="HJ49"/>
  <c r="HP49" s="1"/>
  <c r="HJ48"/>
  <c r="HP48" s="1"/>
  <c r="HJ47"/>
  <c r="HP47" s="1"/>
  <c r="HJ46"/>
  <c r="HP46" s="1"/>
  <c r="HJ45"/>
  <c r="HP45" s="1"/>
  <c r="HJ44"/>
  <c r="HP44" s="1"/>
  <c r="HJ43"/>
  <c r="HP43" s="1"/>
  <c r="HJ39"/>
  <c r="HP39" s="1"/>
  <c r="HJ38"/>
  <c r="HP38" s="1"/>
  <c r="HJ37"/>
  <c r="HP37" s="1"/>
  <c r="HJ35"/>
  <c r="HP35" s="1"/>
  <c r="HJ34"/>
  <c r="HP34" s="1"/>
  <c r="HJ33"/>
  <c r="HP33" s="1"/>
  <c r="HJ32"/>
  <c r="HP32" s="1"/>
  <c r="HJ30"/>
  <c r="HP30" s="1"/>
  <c r="HJ29"/>
  <c r="HP29" s="1"/>
  <c r="HJ28"/>
  <c r="HP28" s="1"/>
  <c r="HJ27"/>
  <c r="HP27" s="1"/>
  <c r="HJ26"/>
  <c r="HP26" s="1"/>
  <c r="HJ25"/>
  <c r="HP25" s="1"/>
  <c r="HJ24"/>
  <c r="HP24" s="1"/>
  <c r="HJ22"/>
  <c r="HP22" s="1"/>
  <c r="HJ20"/>
  <c r="HJ19"/>
  <c r="HP19" s="1"/>
  <c r="HJ18"/>
  <c r="HP18" s="1"/>
  <c r="HJ16"/>
  <c r="HP16" s="1"/>
  <c r="HJ14"/>
  <c r="HP14" s="1"/>
  <c r="HJ13"/>
  <c r="HP13" s="1"/>
  <c r="HJ12"/>
  <c r="HP12" s="1"/>
  <c r="HJ11"/>
  <c r="HP11" s="1"/>
  <c r="HD64"/>
  <c r="HD60"/>
  <c r="HD59"/>
  <c r="HD58"/>
  <c r="HD57"/>
  <c r="HD55"/>
  <c r="HD53"/>
  <c r="HD52"/>
  <c r="HD51"/>
  <c r="HD50"/>
  <c r="HD49"/>
  <c r="HD48"/>
  <c r="HD47"/>
  <c r="HD46"/>
  <c r="HD45"/>
  <c r="HD44"/>
  <c r="HD43"/>
  <c r="HD39"/>
  <c r="HD38"/>
  <c r="HD37"/>
  <c r="HD35"/>
  <c r="HD34"/>
  <c r="HD33"/>
  <c r="HD32"/>
  <c r="HD30"/>
  <c r="HD29"/>
  <c r="HD28"/>
  <c r="HD27"/>
  <c r="HD26"/>
  <c r="HD25"/>
  <c r="HD24"/>
  <c r="HD22"/>
  <c r="HD21"/>
  <c r="HD20"/>
  <c r="HD19"/>
  <c r="HD18"/>
  <c r="HD16"/>
  <c r="HD14"/>
  <c r="HD13"/>
  <c r="HD12"/>
  <c r="HD11"/>
  <c r="HA64"/>
  <c r="HA60"/>
  <c r="HA59"/>
  <c r="HA58"/>
  <c r="HA57"/>
  <c r="HA55"/>
  <c r="HA53"/>
  <c r="HA52"/>
  <c r="HA51"/>
  <c r="HA50"/>
  <c r="HA49"/>
  <c r="HA48"/>
  <c r="HA47"/>
  <c r="HA46"/>
  <c r="HA45"/>
  <c r="HA44"/>
  <c r="HA43"/>
  <c r="HA39"/>
  <c r="HA38"/>
  <c r="HA37"/>
  <c r="HA35"/>
  <c r="HA34"/>
  <c r="HA33"/>
  <c r="HA32"/>
  <c r="HA30"/>
  <c r="HA29"/>
  <c r="HA28"/>
  <c r="HA27"/>
  <c r="HA26"/>
  <c r="HA25"/>
  <c r="HA24"/>
  <c r="HA22"/>
  <c r="HA21"/>
  <c r="HA20"/>
  <c r="HA19"/>
  <c r="HA18"/>
  <c r="HA16"/>
  <c r="HA14"/>
  <c r="HA13"/>
  <c r="HA12"/>
  <c r="HA11"/>
  <c r="GX64"/>
  <c r="GX60"/>
  <c r="GX59"/>
  <c r="GX58"/>
  <c r="GX57"/>
  <c r="GX55"/>
  <c r="GX53"/>
  <c r="GX52"/>
  <c r="GX51"/>
  <c r="GX50"/>
  <c r="GX49"/>
  <c r="GX48"/>
  <c r="GX47"/>
  <c r="GX46"/>
  <c r="GX45"/>
  <c r="GX44"/>
  <c r="GX43"/>
  <c r="GX39"/>
  <c r="GX38"/>
  <c r="GX37"/>
  <c r="GX35"/>
  <c r="GX34"/>
  <c r="GX33"/>
  <c r="GX32"/>
  <c r="GX30"/>
  <c r="GX29"/>
  <c r="GX28"/>
  <c r="GX27"/>
  <c r="GX26"/>
  <c r="GX25"/>
  <c r="GX24"/>
  <c r="GX22"/>
  <c r="GX21"/>
  <c r="GX20"/>
  <c r="GX19"/>
  <c r="GX18"/>
  <c r="GX16"/>
  <c r="GX14"/>
  <c r="GX13"/>
  <c r="GX12"/>
  <c r="GX11"/>
  <c r="GU64"/>
  <c r="GU60"/>
  <c r="GU59"/>
  <c r="GU58"/>
  <c r="GU57"/>
  <c r="GU55"/>
  <c r="GU53"/>
  <c r="GU52"/>
  <c r="GU51"/>
  <c r="GU50"/>
  <c r="GU49"/>
  <c r="GU48"/>
  <c r="GU47"/>
  <c r="GU46"/>
  <c r="GU45"/>
  <c r="GU44"/>
  <c r="GU43"/>
  <c r="GU39"/>
  <c r="GU38"/>
  <c r="GU37"/>
  <c r="GU35"/>
  <c r="GU34"/>
  <c r="GU33"/>
  <c r="GU32"/>
  <c r="GU30"/>
  <c r="GU29"/>
  <c r="GU28"/>
  <c r="GU27"/>
  <c r="GU26"/>
  <c r="GU25"/>
  <c r="GU24"/>
  <c r="GU22"/>
  <c r="GU21"/>
  <c r="GU20"/>
  <c r="GU19"/>
  <c r="GU18"/>
  <c r="GU16"/>
  <c r="GU14"/>
  <c r="GU13"/>
  <c r="GU12"/>
  <c r="GU11"/>
  <c r="GR64"/>
  <c r="GR60"/>
  <c r="GR59"/>
  <c r="GR58"/>
  <c r="GR57"/>
  <c r="GR55"/>
  <c r="GR53"/>
  <c r="GR52"/>
  <c r="GR51"/>
  <c r="GR50"/>
  <c r="GR49"/>
  <c r="GR48"/>
  <c r="GR47"/>
  <c r="GR46"/>
  <c r="GR45"/>
  <c r="GR44"/>
  <c r="GR43"/>
  <c r="GR39"/>
  <c r="GR38"/>
  <c r="GR37"/>
  <c r="GR35"/>
  <c r="GR34"/>
  <c r="GR33"/>
  <c r="GR32"/>
  <c r="GR30"/>
  <c r="GR29"/>
  <c r="GR28"/>
  <c r="GR27"/>
  <c r="GR26"/>
  <c r="GR25"/>
  <c r="GR24"/>
  <c r="GR22"/>
  <c r="GR21"/>
  <c r="GR20"/>
  <c r="GR19"/>
  <c r="GR18"/>
  <c r="GR16"/>
  <c r="GR14"/>
  <c r="GR13"/>
  <c r="GR12"/>
  <c r="GR11"/>
  <c r="GO64"/>
  <c r="HG64" s="1"/>
  <c r="KG64" s="1"/>
  <c r="GO60"/>
  <c r="HG60" s="1"/>
  <c r="KG60" s="1"/>
  <c r="GO59"/>
  <c r="HG59" s="1"/>
  <c r="KG59" s="1"/>
  <c r="GO58"/>
  <c r="HG58" s="1"/>
  <c r="KG58" s="1"/>
  <c r="GO57"/>
  <c r="HG57" s="1"/>
  <c r="GO55"/>
  <c r="HG55" s="1"/>
  <c r="KG55" s="1"/>
  <c r="GO53"/>
  <c r="HG53" s="1"/>
  <c r="KG53" s="1"/>
  <c r="GO52"/>
  <c r="HG52" s="1"/>
  <c r="KG52" s="1"/>
  <c r="GO51"/>
  <c r="HG51" s="1"/>
  <c r="KG51" s="1"/>
  <c r="GO50"/>
  <c r="HG50" s="1"/>
  <c r="KG50" s="1"/>
  <c r="GO49"/>
  <c r="HG49" s="1"/>
  <c r="GO48"/>
  <c r="HG48" s="1"/>
  <c r="KG48" s="1"/>
  <c r="GO47"/>
  <c r="HG47" s="1"/>
  <c r="KG47" s="1"/>
  <c r="GO46"/>
  <c r="HG46" s="1"/>
  <c r="KG46" s="1"/>
  <c r="GO45"/>
  <c r="HG45" s="1"/>
  <c r="KG45" s="1"/>
  <c r="GO44"/>
  <c r="HG44" s="1"/>
  <c r="KG44" s="1"/>
  <c r="GO43"/>
  <c r="HG43" s="1"/>
  <c r="GO39"/>
  <c r="HG39" s="1"/>
  <c r="KG39" s="1"/>
  <c r="GO38"/>
  <c r="HG38" s="1"/>
  <c r="KG38" s="1"/>
  <c r="GO37"/>
  <c r="HG37" s="1"/>
  <c r="KG37" s="1"/>
  <c r="GO35"/>
  <c r="HG35" s="1"/>
  <c r="GO34"/>
  <c r="HG34" s="1"/>
  <c r="KG34" s="1"/>
  <c r="GO33"/>
  <c r="HG33" s="1"/>
  <c r="KG33" s="1"/>
  <c r="GO32"/>
  <c r="HG32" s="1"/>
  <c r="GO30"/>
  <c r="HG30" s="1"/>
  <c r="GO29"/>
  <c r="HG29" s="1"/>
  <c r="GO28"/>
  <c r="HG28" s="1"/>
  <c r="GO27"/>
  <c r="HG27" s="1"/>
  <c r="KG27" s="1"/>
  <c r="GO26"/>
  <c r="HG26" s="1"/>
  <c r="KG26" s="1"/>
  <c r="GO25"/>
  <c r="HG25" s="1"/>
  <c r="GO24"/>
  <c r="HG24" s="1"/>
  <c r="KG24" s="1"/>
  <c r="GO22"/>
  <c r="HG22" s="1"/>
  <c r="GO21"/>
  <c r="HG21" s="1"/>
  <c r="KG21" s="1"/>
  <c r="GO20"/>
  <c r="HG20" s="1"/>
  <c r="GO19"/>
  <c r="GO18"/>
  <c r="GO16"/>
  <c r="HG16" s="1"/>
  <c r="KG16" s="1"/>
  <c r="GO14"/>
  <c r="HG14" s="1"/>
  <c r="GO13"/>
  <c r="HG13" s="1"/>
  <c r="GO12"/>
  <c r="HG12" s="1"/>
  <c r="GO11"/>
  <c r="HG11" s="1"/>
  <c r="GF64"/>
  <c r="GF60"/>
  <c r="GF59"/>
  <c r="GF58"/>
  <c r="GF57"/>
  <c r="GF55"/>
  <c r="GF53"/>
  <c r="GF52"/>
  <c r="GF51"/>
  <c r="GF50"/>
  <c r="GF49"/>
  <c r="GF48"/>
  <c r="GF47"/>
  <c r="GF46"/>
  <c r="GF45"/>
  <c r="GF44"/>
  <c r="GF43"/>
  <c r="GF39"/>
  <c r="GF38"/>
  <c r="GF37"/>
  <c r="GF35"/>
  <c r="GF34"/>
  <c r="GF33"/>
  <c r="GF32"/>
  <c r="GF30"/>
  <c r="GF29"/>
  <c r="GF28"/>
  <c r="GF27"/>
  <c r="GF26"/>
  <c r="GF25"/>
  <c r="GF24"/>
  <c r="GF22"/>
  <c r="GF21"/>
  <c r="GF20"/>
  <c r="GF19"/>
  <c r="GF18"/>
  <c r="GF16"/>
  <c r="GF14"/>
  <c r="GF13"/>
  <c r="GF12"/>
  <c r="GF11"/>
  <c r="GC64"/>
  <c r="GC60"/>
  <c r="GC59"/>
  <c r="GC58"/>
  <c r="GC57"/>
  <c r="GC55"/>
  <c r="GC53"/>
  <c r="GC52"/>
  <c r="GC51"/>
  <c r="GC50"/>
  <c r="GC49"/>
  <c r="GC48"/>
  <c r="GC47"/>
  <c r="GC46"/>
  <c r="GC45"/>
  <c r="GC44"/>
  <c r="GC43"/>
  <c r="GC39"/>
  <c r="GC38"/>
  <c r="GC37"/>
  <c r="GC35"/>
  <c r="GC34"/>
  <c r="GC33"/>
  <c r="GC32"/>
  <c r="GC30"/>
  <c r="GC29"/>
  <c r="GC28"/>
  <c r="GC27"/>
  <c r="GC26"/>
  <c r="GC25"/>
  <c r="GC24"/>
  <c r="GC22"/>
  <c r="GC21"/>
  <c r="GC20"/>
  <c r="GC19"/>
  <c r="GC18"/>
  <c r="GC16"/>
  <c r="GC14"/>
  <c r="GC13"/>
  <c r="GC12"/>
  <c r="GC11"/>
  <c r="FZ64"/>
  <c r="GI64" s="1"/>
  <c r="FZ60"/>
  <c r="GI60" s="1"/>
  <c r="FZ59"/>
  <c r="GI59" s="1"/>
  <c r="FZ58"/>
  <c r="GI58" s="1"/>
  <c r="FZ57"/>
  <c r="GI57" s="1"/>
  <c r="FZ55"/>
  <c r="GI55" s="1"/>
  <c r="FZ53"/>
  <c r="GI53" s="1"/>
  <c r="FZ52"/>
  <c r="GI52" s="1"/>
  <c r="FZ51"/>
  <c r="GI51" s="1"/>
  <c r="FZ50"/>
  <c r="GI50" s="1"/>
  <c r="FZ49"/>
  <c r="GI49" s="1"/>
  <c r="FZ48"/>
  <c r="GI48" s="1"/>
  <c r="FZ47"/>
  <c r="GI47" s="1"/>
  <c r="FZ46"/>
  <c r="GI46" s="1"/>
  <c r="FZ45"/>
  <c r="GI45" s="1"/>
  <c r="FZ44"/>
  <c r="GI44" s="1"/>
  <c r="FZ43"/>
  <c r="GI43" s="1"/>
  <c r="FZ39"/>
  <c r="GI39" s="1"/>
  <c r="FZ38"/>
  <c r="GI38" s="1"/>
  <c r="FZ37"/>
  <c r="GI37" s="1"/>
  <c r="FZ35"/>
  <c r="GI35" s="1"/>
  <c r="FZ34"/>
  <c r="GI34" s="1"/>
  <c r="FZ33"/>
  <c r="GI33" s="1"/>
  <c r="FZ32"/>
  <c r="GI32" s="1"/>
  <c r="FZ30"/>
  <c r="GI30" s="1"/>
  <c r="FZ29"/>
  <c r="GI29" s="1"/>
  <c r="FZ28"/>
  <c r="GI28" s="1"/>
  <c r="FZ27"/>
  <c r="GI27" s="1"/>
  <c r="FZ26"/>
  <c r="GI26" s="1"/>
  <c r="FZ25"/>
  <c r="GI25" s="1"/>
  <c r="FZ24"/>
  <c r="GI24" s="1"/>
  <c r="FZ22"/>
  <c r="GI22" s="1"/>
  <c r="FZ21"/>
  <c r="GI21" s="1"/>
  <c r="FZ20"/>
  <c r="GI20" s="1"/>
  <c r="FZ19"/>
  <c r="GI19" s="1"/>
  <c r="FZ18"/>
  <c r="GI18" s="1"/>
  <c r="FZ16"/>
  <c r="GI16" s="1"/>
  <c r="FZ14"/>
  <c r="GI14" s="1"/>
  <c r="FZ13"/>
  <c r="GI13" s="1"/>
  <c r="FZ12"/>
  <c r="GI12" s="1"/>
  <c r="FZ11"/>
  <c r="GI11" s="1"/>
  <c r="FT64"/>
  <c r="FT60"/>
  <c r="FT59"/>
  <c r="FT58"/>
  <c r="FT57"/>
  <c r="FT55"/>
  <c r="FT53"/>
  <c r="FT52"/>
  <c r="FT51"/>
  <c r="FT50"/>
  <c r="FT49"/>
  <c r="FT48"/>
  <c r="FT47"/>
  <c r="FT46"/>
  <c r="FT45"/>
  <c r="FT44"/>
  <c r="FT43"/>
  <c r="FT39"/>
  <c r="FT38"/>
  <c r="FT37"/>
  <c r="FT35"/>
  <c r="FT34"/>
  <c r="FT33"/>
  <c r="FT32"/>
  <c r="FT30"/>
  <c r="FT29"/>
  <c r="FT28"/>
  <c r="FT27"/>
  <c r="FT26"/>
  <c r="FT25"/>
  <c r="FT24"/>
  <c r="FT22"/>
  <c r="FT21"/>
  <c r="FT20"/>
  <c r="FT19"/>
  <c r="FT18"/>
  <c r="FT16"/>
  <c r="FT14"/>
  <c r="FT13"/>
  <c r="FT12"/>
  <c r="FT11"/>
  <c r="FQ64"/>
  <c r="FQ60"/>
  <c r="FQ59"/>
  <c r="FQ58"/>
  <c r="FQ57"/>
  <c r="FQ55"/>
  <c r="FQ53"/>
  <c r="FQ52"/>
  <c r="FQ51"/>
  <c r="FQ50"/>
  <c r="FQ49"/>
  <c r="FQ48"/>
  <c r="FQ47"/>
  <c r="FQ46"/>
  <c r="FQ45"/>
  <c r="FQ44"/>
  <c r="FQ43"/>
  <c r="FQ39"/>
  <c r="FQ38"/>
  <c r="FQ37"/>
  <c r="FQ35"/>
  <c r="FQ34"/>
  <c r="FQ33"/>
  <c r="FQ32"/>
  <c r="FQ30"/>
  <c r="FQ29"/>
  <c r="FQ28"/>
  <c r="FQ27"/>
  <c r="FQ26"/>
  <c r="FQ25"/>
  <c r="FQ24"/>
  <c r="FQ22"/>
  <c r="FQ21"/>
  <c r="FQ20"/>
  <c r="FQ19"/>
  <c r="FQ18"/>
  <c r="FQ16"/>
  <c r="FQ14"/>
  <c r="FQ13"/>
  <c r="FQ12"/>
  <c r="FQ11"/>
  <c r="FN64"/>
  <c r="FN60"/>
  <c r="FN59"/>
  <c r="FN58"/>
  <c r="FN57"/>
  <c r="FN55"/>
  <c r="FN53"/>
  <c r="FN52"/>
  <c r="FN51"/>
  <c r="FN50"/>
  <c r="FN49"/>
  <c r="FN48"/>
  <c r="FN47"/>
  <c r="FN46"/>
  <c r="FN45"/>
  <c r="FN44"/>
  <c r="FN43"/>
  <c r="FN39"/>
  <c r="FN38"/>
  <c r="FN37"/>
  <c r="FN35"/>
  <c r="FN34"/>
  <c r="FN33"/>
  <c r="FN32"/>
  <c r="FN30"/>
  <c r="FN29"/>
  <c r="FN28"/>
  <c r="FN27"/>
  <c r="FN26"/>
  <c r="FN25"/>
  <c r="FN24"/>
  <c r="FN22"/>
  <c r="FN21"/>
  <c r="FN20"/>
  <c r="FN19"/>
  <c r="FN18"/>
  <c r="FN16"/>
  <c r="FN14"/>
  <c r="FN13"/>
  <c r="FN12"/>
  <c r="FN11"/>
  <c r="FK64"/>
  <c r="FW64" s="1"/>
  <c r="FK60"/>
  <c r="FW60" s="1"/>
  <c r="FK59"/>
  <c r="FW59" s="1"/>
  <c r="FK58"/>
  <c r="FW58" s="1"/>
  <c r="FK57"/>
  <c r="FW57" s="1"/>
  <c r="FK55"/>
  <c r="FW55" s="1"/>
  <c r="FK53"/>
  <c r="FW53" s="1"/>
  <c r="FK52"/>
  <c r="FW52" s="1"/>
  <c r="FK51"/>
  <c r="FW51" s="1"/>
  <c r="FK50"/>
  <c r="FW50" s="1"/>
  <c r="FK49"/>
  <c r="FW49" s="1"/>
  <c r="FK48"/>
  <c r="FW48" s="1"/>
  <c r="FK47"/>
  <c r="FW47" s="1"/>
  <c r="FK46"/>
  <c r="FW46" s="1"/>
  <c r="FK45"/>
  <c r="FW45" s="1"/>
  <c r="FK44"/>
  <c r="FW44" s="1"/>
  <c r="FK43"/>
  <c r="FW43" s="1"/>
  <c r="FK39"/>
  <c r="FW39" s="1"/>
  <c r="FK38"/>
  <c r="FW38" s="1"/>
  <c r="FK37"/>
  <c r="FW37" s="1"/>
  <c r="FK35"/>
  <c r="FW35" s="1"/>
  <c r="FK34"/>
  <c r="FW34" s="1"/>
  <c r="FK33"/>
  <c r="FW33" s="1"/>
  <c r="FK32"/>
  <c r="FW32" s="1"/>
  <c r="FK30"/>
  <c r="FW30" s="1"/>
  <c r="FK29"/>
  <c r="FW29" s="1"/>
  <c r="FK28"/>
  <c r="FW28" s="1"/>
  <c r="FK27"/>
  <c r="FW27" s="1"/>
  <c r="FK26"/>
  <c r="FW26" s="1"/>
  <c r="FK25"/>
  <c r="FW25" s="1"/>
  <c r="FK24"/>
  <c r="FW24" s="1"/>
  <c r="FK22"/>
  <c r="FW22" s="1"/>
  <c r="FK21"/>
  <c r="FW21" s="1"/>
  <c r="FK20"/>
  <c r="FW20" s="1"/>
  <c r="FK19"/>
  <c r="FW19" s="1"/>
  <c r="FK18"/>
  <c r="FW18" s="1"/>
  <c r="FK16"/>
  <c r="FW16" s="1"/>
  <c r="FK14"/>
  <c r="FW14" s="1"/>
  <c r="FK13"/>
  <c r="FK12"/>
  <c r="FW12" s="1"/>
  <c r="FK11"/>
  <c r="FW11" s="1"/>
  <c r="FE64"/>
  <c r="FE60"/>
  <c r="FE59"/>
  <c r="FE58"/>
  <c r="FE57"/>
  <c r="FE55"/>
  <c r="FE53"/>
  <c r="FE52"/>
  <c r="FE51"/>
  <c r="FE50"/>
  <c r="FE49"/>
  <c r="FE48"/>
  <c r="FE47"/>
  <c r="FE46"/>
  <c r="FE45"/>
  <c r="FE44"/>
  <c r="FE43"/>
  <c r="FE39"/>
  <c r="FE38"/>
  <c r="FE37"/>
  <c r="FE35"/>
  <c r="FE34"/>
  <c r="FE33"/>
  <c r="FE32"/>
  <c r="FE30"/>
  <c r="FE29"/>
  <c r="FE28"/>
  <c r="FE27"/>
  <c r="FE26"/>
  <c r="FE25"/>
  <c r="FE24"/>
  <c r="FE22"/>
  <c r="FE21"/>
  <c r="FE20"/>
  <c r="FE19"/>
  <c r="FE18"/>
  <c r="FE16"/>
  <c r="FE14"/>
  <c r="FE13"/>
  <c r="FE12"/>
  <c r="FE11"/>
  <c r="FB64"/>
  <c r="FH64" s="1"/>
  <c r="FB60"/>
  <c r="FH60" s="1"/>
  <c r="FB59"/>
  <c r="FH59" s="1"/>
  <c r="FB58"/>
  <c r="FH58" s="1"/>
  <c r="FB57"/>
  <c r="FH57" s="1"/>
  <c r="FB55"/>
  <c r="FH55" s="1"/>
  <c r="FB53"/>
  <c r="FH53" s="1"/>
  <c r="FB52"/>
  <c r="FH52" s="1"/>
  <c r="FB51"/>
  <c r="FH51" s="1"/>
  <c r="FB50"/>
  <c r="FH50" s="1"/>
  <c r="FB49"/>
  <c r="FH49" s="1"/>
  <c r="FB48"/>
  <c r="FH48" s="1"/>
  <c r="FB47"/>
  <c r="FH47" s="1"/>
  <c r="FB46"/>
  <c r="FH46" s="1"/>
  <c r="FB45"/>
  <c r="FH45" s="1"/>
  <c r="FB44"/>
  <c r="FH44" s="1"/>
  <c r="FB43"/>
  <c r="FH43" s="1"/>
  <c r="FB39"/>
  <c r="FH39" s="1"/>
  <c r="FB38"/>
  <c r="FH38" s="1"/>
  <c r="FB37"/>
  <c r="FH37" s="1"/>
  <c r="FB35"/>
  <c r="FH35" s="1"/>
  <c r="FB34"/>
  <c r="FH34" s="1"/>
  <c r="FB33"/>
  <c r="FH33" s="1"/>
  <c r="FB32"/>
  <c r="FH32" s="1"/>
  <c r="FB30"/>
  <c r="FH30" s="1"/>
  <c r="FB29"/>
  <c r="FH29" s="1"/>
  <c r="FB28"/>
  <c r="FH28" s="1"/>
  <c r="FB27"/>
  <c r="FH27" s="1"/>
  <c r="FB26"/>
  <c r="FH26" s="1"/>
  <c r="FB25"/>
  <c r="FH25" s="1"/>
  <c r="FB24"/>
  <c r="FH24" s="1"/>
  <c r="FB22"/>
  <c r="FH22" s="1"/>
  <c r="FB21"/>
  <c r="FH21" s="1"/>
  <c r="FB20"/>
  <c r="FH20" s="1"/>
  <c r="FB19"/>
  <c r="FH19" s="1"/>
  <c r="FB18"/>
  <c r="FH18" s="1"/>
  <c r="FB16"/>
  <c r="FH16" s="1"/>
  <c r="FB14"/>
  <c r="FH14" s="1"/>
  <c r="FB13"/>
  <c r="FH13" s="1"/>
  <c r="FB12"/>
  <c r="FH12" s="1"/>
  <c r="FB11"/>
  <c r="FH11" s="1"/>
  <c r="EV64"/>
  <c r="EV60"/>
  <c r="EV59"/>
  <c r="EV58"/>
  <c r="EV57"/>
  <c r="EV55"/>
  <c r="EV53"/>
  <c r="EV52"/>
  <c r="EV51"/>
  <c r="EV50"/>
  <c r="EV49"/>
  <c r="EV48"/>
  <c r="EV47"/>
  <c r="EV46"/>
  <c r="EV45"/>
  <c r="EV44"/>
  <c r="EV43"/>
  <c r="EV39"/>
  <c r="EV38"/>
  <c r="EV37"/>
  <c r="EV35"/>
  <c r="EV34"/>
  <c r="EV33"/>
  <c r="EV32"/>
  <c r="EV30"/>
  <c r="EV29"/>
  <c r="EV28"/>
  <c r="EV27"/>
  <c r="EV26"/>
  <c r="EV25"/>
  <c r="EV24"/>
  <c r="EV22"/>
  <c r="EV21"/>
  <c r="EV20"/>
  <c r="EV19"/>
  <c r="EV18"/>
  <c r="EV16"/>
  <c r="EV14"/>
  <c r="EV13"/>
  <c r="EV12"/>
  <c r="EV11"/>
  <c r="ES64"/>
  <c r="ES60"/>
  <c r="ES59"/>
  <c r="ES58"/>
  <c r="ES57"/>
  <c r="ES55"/>
  <c r="ES53"/>
  <c r="ES52"/>
  <c r="ES51"/>
  <c r="ES50"/>
  <c r="ES49"/>
  <c r="ES48"/>
  <c r="ES47"/>
  <c r="ES46"/>
  <c r="ES45"/>
  <c r="ES44"/>
  <c r="ES43"/>
  <c r="ES39"/>
  <c r="ES38"/>
  <c r="ES37"/>
  <c r="ES35"/>
  <c r="ES34"/>
  <c r="ES33"/>
  <c r="ES32"/>
  <c r="ES30"/>
  <c r="ES29"/>
  <c r="ES28"/>
  <c r="ES27"/>
  <c r="ES26"/>
  <c r="ES25"/>
  <c r="ES24"/>
  <c r="ES22"/>
  <c r="ES21"/>
  <c r="ES20"/>
  <c r="ES19"/>
  <c r="ES18"/>
  <c r="ES16"/>
  <c r="ES14"/>
  <c r="ES13"/>
  <c r="ES12"/>
  <c r="ES11"/>
  <c r="EP64"/>
  <c r="EP60"/>
  <c r="EP59"/>
  <c r="EP58"/>
  <c r="EP57"/>
  <c r="EP55"/>
  <c r="EP53"/>
  <c r="EP52"/>
  <c r="EP51"/>
  <c r="EP50"/>
  <c r="EP49"/>
  <c r="EP48"/>
  <c r="EP47"/>
  <c r="EP46"/>
  <c r="EP45"/>
  <c r="EP44"/>
  <c r="EP43"/>
  <c r="EP39"/>
  <c r="EP38"/>
  <c r="EP37"/>
  <c r="EP35"/>
  <c r="EP34"/>
  <c r="EP33"/>
  <c r="EP32"/>
  <c r="EP30"/>
  <c r="EP29"/>
  <c r="EP28"/>
  <c r="EP27"/>
  <c r="EP26"/>
  <c r="EP25"/>
  <c r="EP24"/>
  <c r="EP22"/>
  <c r="EP21"/>
  <c r="EP20"/>
  <c r="EP19"/>
  <c r="EP18"/>
  <c r="EP16"/>
  <c r="EP14"/>
  <c r="EP13"/>
  <c r="EP12"/>
  <c r="EP11"/>
  <c r="EM64"/>
  <c r="EM60"/>
  <c r="EM59"/>
  <c r="EM58"/>
  <c r="EM57"/>
  <c r="EM55"/>
  <c r="EM53"/>
  <c r="EM52"/>
  <c r="EM51"/>
  <c r="EM50"/>
  <c r="EM49"/>
  <c r="EM48"/>
  <c r="EM47"/>
  <c r="EM46"/>
  <c r="EM45"/>
  <c r="EM44"/>
  <c r="EM43"/>
  <c r="EM39"/>
  <c r="EM38"/>
  <c r="EM37"/>
  <c r="EM35"/>
  <c r="EM34"/>
  <c r="EM33"/>
  <c r="EM32"/>
  <c r="EM30"/>
  <c r="EM29"/>
  <c r="EM28"/>
  <c r="EM27"/>
  <c r="EM26"/>
  <c r="EM25"/>
  <c r="EM24"/>
  <c r="EM22"/>
  <c r="EM21"/>
  <c r="EM20"/>
  <c r="EM19"/>
  <c r="EM18"/>
  <c r="EM16"/>
  <c r="EM14"/>
  <c r="EM13"/>
  <c r="EM12"/>
  <c r="EM11"/>
  <c r="EJ64"/>
  <c r="EJ60"/>
  <c r="EJ59"/>
  <c r="EJ58"/>
  <c r="EJ57"/>
  <c r="EJ55"/>
  <c r="EJ53"/>
  <c r="EJ52"/>
  <c r="EJ51"/>
  <c r="EJ50"/>
  <c r="EJ49"/>
  <c r="EJ48"/>
  <c r="EJ47"/>
  <c r="EJ46"/>
  <c r="EJ45"/>
  <c r="EJ44"/>
  <c r="EJ43"/>
  <c r="EJ39"/>
  <c r="EJ38"/>
  <c r="EJ37"/>
  <c r="EJ35"/>
  <c r="EJ34"/>
  <c r="EJ33"/>
  <c r="EJ32"/>
  <c r="EJ30"/>
  <c r="EJ29"/>
  <c r="EJ28"/>
  <c r="EJ27"/>
  <c r="EJ26"/>
  <c r="EJ25"/>
  <c r="EJ24"/>
  <c r="EJ22"/>
  <c r="EJ21"/>
  <c r="EJ20"/>
  <c r="EJ19"/>
  <c r="EJ18"/>
  <c r="EJ16"/>
  <c r="EJ14"/>
  <c r="EJ13"/>
  <c r="EJ12"/>
  <c r="EJ11"/>
  <c r="EG64"/>
  <c r="EY64" s="1"/>
  <c r="EG60"/>
  <c r="EY60" s="1"/>
  <c r="EG59"/>
  <c r="EY59" s="1"/>
  <c r="EG58"/>
  <c r="EY58" s="1"/>
  <c r="EG57"/>
  <c r="EY57" s="1"/>
  <c r="EG55"/>
  <c r="EY55" s="1"/>
  <c r="EG53"/>
  <c r="EY53" s="1"/>
  <c r="EG52"/>
  <c r="EY52" s="1"/>
  <c r="EG51"/>
  <c r="EY51" s="1"/>
  <c r="EG50"/>
  <c r="EY50" s="1"/>
  <c r="EG49"/>
  <c r="EY49" s="1"/>
  <c r="EG48"/>
  <c r="EY48" s="1"/>
  <c r="EG47"/>
  <c r="EY47" s="1"/>
  <c r="EG46"/>
  <c r="EY46" s="1"/>
  <c r="EG45"/>
  <c r="EY45" s="1"/>
  <c r="EG44"/>
  <c r="EY44" s="1"/>
  <c r="EG43"/>
  <c r="EY43" s="1"/>
  <c r="EG39"/>
  <c r="EY39" s="1"/>
  <c r="EG38"/>
  <c r="EY38" s="1"/>
  <c r="EG37"/>
  <c r="EY37" s="1"/>
  <c r="EG35"/>
  <c r="EY35" s="1"/>
  <c r="EG34"/>
  <c r="EY34" s="1"/>
  <c r="EG33"/>
  <c r="EY33" s="1"/>
  <c r="EG32"/>
  <c r="EY32" s="1"/>
  <c r="EG30"/>
  <c r="EY30" s="1"/>
  <c r="EG29"/>
  <c r="EY29" s="1"/>
  <c r="EG28"/>
  <c r="EY28" s="1"/>
  <c r="EG27"/>
  <c r="EY27" s="1"/>
  <c r="EG26"/>
  <c r="EY26" s="1"/>
  <c r="EG25"/>
  <c r="EY25" s="1"/>
  <c r="EG24"/>
  <c r="EG22"/>
  <c r="EY22" s="1"/>
  <c r="EG21"/>
  <c r="EY21" s="1"/>
  <c r="EG20"/>
  <c r="EY20" s="1"/>
  <c r="EG19"/>
  <c r="EY19" s="1"/>
  <c r="EG18"/>
  <c r="EY18" s="1"/>
  <c r="EG16"/>
  <c r="EY16" s="1"/>
  <c r="EG14"/>
  <c r="EG13"/>
  <c r="EG12"/>
  <c r="EG11"/>
  <c r="EY11" s="1"/>
  <c r="ED64"/>
  <c r="ED60"/>
  <c r="ED59"/>
  <c r="ED58"/>
  <c r="ED57"/>
  <c r="ED55"/>
  <c r="ED53"/>
  <c r="ED52"/>
  <c r="ED51"/>
  <c r="ED50"/>
  <c r="ED49"/>
  <c r="ED48"/>
  <c r="ED47"/>
  <c r="ED46"/>
  <c r="ED45"/>
  <c r="ED44"/>
  <c r="ED43"/>
  <c r="ED39"/>
  <c r="ED38"/>
  <c r="ED37"/>
  <c r="ED35"/>
  <c r="ED34"/>
  <c r="ED33"/>
  <c r="ED32"/>
  <c r="ED30"/>
  <c r="ED29"/>
  <c r="ED28"/>
  <c r="ED27"/>
  <c r="ED26"/>
  <c r="ED25"/>
  <c r="ED24"/>
  <c r="ED22"/>
  <c r="ED21"/>
  <c r="ED20"/>
  <c r="ED19"/>
  <c r="ED18"/>
  <c r="ED16"/>
  <c r="ED14"/>
  <c r="ED13"/>
  <c r="ED12"/>
  <c r="ED11"/>
  <c r="DX64"/>
  <c r="DX60"/>
  <c r="DX59"/>
  <c r="DX58"/>
  <c r="DX57"/>
  <c r="DX55"/>
  <c r="DX53"/>
  <c r="DX52"/>
  <c r="DX51"/>
  <c r="DX50"/>
  <c r="DX49"/>
  <c r="DX48"/>
  <c r="DX47"/>
  <c r="DX46"/>
  <c r="DX45"/>
  <c r="DX44"/>
  <c r="DX43"/>
  <c r="DX39"/>
  <c r="DX38"/>
  <c r="DX37"/>
  <c r="DX35"/>
  <c r="DX34"/>
  <c r="DX33"/>
  <c r="DX32"/>
  <c r="DX30"/>
  <c r="DX29"/>
  <c r="DX28"/>
  <c r="DX27"/>
  <c r="DX26"/>
  <c r="DX25"/>
  <c r="DX24"/>
  <c r="DX22"/>
  <c r="DX21"/>
  <c r="DX20"/>
  <c r="DX19"/>
  <c r="DX18"/>
  <c r="DX16"/>
  <c r="DX14"/>
  <c r="DX13"/>
  <c r="DX12"/>
  <c r="DX11"/>
  <c r="DU64"/>
  <c r="DU60"/>
  <c r="DU59"/>
  <c r="DU58"/>
  <c r="DU57"/>
  <c r="DU55"/>
  <c r="DU53"/>
  <c r="DU52"/>
  <c r="DU51"/>
  <c r="DU50"/>
  <c r="DU49"/>
  <c r="DU48"/>
  <c r="DU47"/>
  <c r="DU46"/>
  <c r="DU45"/>
  <c r="DU44"/>
  <c r="DU43"/>
  <c r="DU39"/>
  <c r="DU38"/>
  <c r="DU37"/>
  <c r="DU35"/>
  <c r="DU34"/>
  <c r="DU33"/>
  <c r="DU32"/>
  <c r="DU30"/>
  <c r="DU29"/>
  <c r="DU28"/>
  <c r="DU27"/>
  <c r="DU26"/>
  <c r="DU25"/>
  <c r="DU24"/>
  <c r="DU22"/>
  <c r="DU21"/>
  <c r="DU20"/>
  <c r="DU19"/>
  <c r="DU18"/>
  <c r="DU16"/>
  <c r="DU14"/>
  <c r="DU13"/>
  <c r="DU12"/>
  <c r="DU11"/>
  <c r="DR64"/>
  <c r="EA64" s="1"/>
  <c r="DR60"/>
  <c r="EA60" s="1"/>
  <c r="DR59"/>
  <c r="EA59" s="1"/>
  <c r="DR58"/>
  <c r="EA58" s="1"/>
  <c r="DR57"/>
  <c r="EA57" s="1"/>
  <c r="DR55"/>
  <c r="EA55" s="1"/>
  <c r="DR53"/>
  <c r="EA53" s="1"/>
  <c r="DR52"/>
  <c r="EA52" s="1"/>
  <c r="DR51"/>
  <c r="EA51" s="1"/>
  <c r="DR50"/>
  <c r="EA50" s="1"/>
  <c r="DR49"/>
  <c r="EA49" s="1"/>
  <c r="DR48"/>
  <c r="EA48" s="1"/>
  <c r="DR47"/>
  <c r="EA47" s="1"/>
  <c r="DR46"/>
  <c r="EA46" s="1"/>
  <c r="DR45"/>
  <c r="EA45" s="1"/>
  <c r="DR44"/>
  <c r="EA44" s="1"/>
  <c r="DR43"/>
  <c r="EA43" s="1"/>
  <c r="DR39"/>
  <c r="EA39" s="1"/>
  <c r="DR38"/>
  <c r="EA38" s="1"/>
  <c r="DR37"/>
  <c r="EA37" s="1"/>
  <c r="DR35"/>
  <c r="EA35" s="1"/>
  <c r="DR34"/>
  <c r="EA34" s="1"/>
  <c r="DR33"/>
  <c r="EA33" s="1"/>
  <c r="DR32"/>
  <c r="EA32" s="1"/>
  <c r="DR30"/>
  <c r="EA30" s="1"/>
  <c r="DR29"/>
  <c r="EA29" s="1"/>
  <c r="DR28"/>
  <c r="EA28" s="1"/>
  <c r="DR27"/>
  <c r="EA27" s="1"/>
  <c r="DR26"/>
  <c r="EA26" s="1"/>
  <c r="DR25"/>
  <c r="EA25" s="1"/>
  <c r="DR24"/>
  <c r="EA24" s="1"/>
  <c r="DR22"/>
  <c r="EA22" s="1"/>
  <c r="DR21"/>
  <c r="EA21" s="1"/>
  <c r="DR20"/>
  <c r="EA20" s="1"/>
  <c r="DR19"/>
  <c r="EA19" s="1"/>
  <c r="DR18"/>
  <c r="EA18" s="1"/>
  <c r="DR16"/>
  <c r="EA16" s="1"/>
  <c r="DR14"/>
  <c r="EA14" s="1"/>
  <c r="DR13"/>
  <c r="EA13" s="1"/>
  <c r="DR12"/>
  <c r="EA12" s="1"/>
  <c r="DR11"/>
  <c r="EA11" s="1"/>
  <c r="DL64"/>
  <c r="DL60"/>
  <c r="DL59"/>
  <c r="DL58"/>
  <c r="DL57"/>
  <c r="DL55"/>
  <c r="DL53"/>
  <c r="DL52"/>
  <c r="DL51"/>
  <c r="DL50"/>
  <c r="DL49"/>
  <c r="DL48"/>
  <c r="DL47"/>
  <c r="DL46"/>
  <c r="DL45"/>
  <c r="DL44"/>
  <c r="DL43"/>
  <c r="DL39"/>
  <c r="DL38"/>
  <c r="DL37"/>
  <c r="DL35"/>
  <c r="DL34"/>
  <c r="DL33"/>
  <c r="DL32"/>
  <c r="DL30"/>
  <c r="DL29"/>
  <c r="DL28"/>
  <c r="DL27"/>
  <c r="DL26"/>
  <c r="DL25"/>
  <c r="DL24"/>
  <c r="DL22"/>
  <c r="DL21"/>
  <c r="DL20"/>
  <c r="DL19"/>
  <c r="DL18"/>
  <c r="DL16"/>
  <c r="DL14"/>
  <c r="DL13"/>
  <c r="DL12"/>
  <c r="DL11"/>
  <c r="DI64"/>
  <c r="DI60"/>
  <c r="DI59"/>
  <c r="DI58"/>
  <c r="DI57"/>
  <c r="DI55"/>
  <c r="DI53"/>
  <c r="DI52"/>
  <c r="DI51"/>
  <c r="DI50"/>
  <c r="DI49"/>
  <c r="DI48"/>
  <c r="DI47"/>
  <c r="DI46"/>
  <c r="DI45"/>
  <c r="DI44"/>
  <c r="DI43"/>
  <c r="DI39"/>
  <c r="DI38"/>
  <c r="DI37"/>
  <c r="DI35"/>
  <c r="DI34"/>
  <c r="DI33"/>
  <c r="DI32"/>
  <c r="DI30"/>
  <c r="DI29"/>
  <c r="DI28"/>
  <c r="DI27"/>
  <c r="DI26"/>
  <c r="DI25"/>
  <c r="DI24"/>
  <c r="DI22"/>
  <c r="DI21"/>
  <c r="DI20"/>
  <c r="DI19"/>
  <c r="DI18"/>
  <c r="DI16"/>
  <c r="DI14"/>
  <c r="DI13"/>
  <c r="DI12"/>
  <c r="DI11"/>
  <c r="DF64"/>
  <c r="DO64" s="1"/>
  <c r="DF60"/>
  <c r="DO60" s="1"/>
  <c r="DF59"/>
  <c r="DO59" s="1"/>
  <c r="DF58"/>
  <c r="DO58" s="1"/>
  <c r="DF57"/>
  <c r="DO57" s="1"/>
  <c r="DF55"/>
  <c r="DO55" s="1"/>
  <c r="DF53"/>
  <c r="DO53" s="1"/>
  <c r="DF52"/>
  <c r="DO52" s="1"/>
  <c r="DF51"/>
  <c r="DO51" s="1"/>
  <c r="DF50"/>
  <c r="DO50" s="1"/>
  <c r="DF49"/>
  <c r="DO49" s="1"/>
  <c r="DF48"/>
  <c r="DO48" s="1"/>
  <c r="DF47"/>
  <c r="DO47" s="1"/>
  <c r="DF46"/>
  <c r="DO46" s="1"/>
  <c r="DF45"/>
  <c r="DO45" s="1"/>
  <c r="DF44"/>
  <c r="DO44" s="1"/>
  <c r="DF43"/>
  <c r="DO43" s="1"/>
  <c r="DF39"/>
  <c r="DO39" s="1"/>
  <c r="DF38"/>
  <c r="DO38" s="1"/>
  <c r="DF37"/>
  <c r="DO37" s="1"/>
  <c r="DF35"/>
  <c r="DO35" s="1"/>
  <c r="DF34"/>
  <c r="DO34" s="1"/>
  <c r="DF33"/>
  <c r="DO33" s="1"/>
  <c r="DF32"/>
  <c r="DO32" s="1"/>
  <c r="DF30"/>
  <c r="DO30" s="1"/>
  <c r="DF29"/>
  <c r="DO29" s="1"/>
  <c r="DF28"/>
  <c r="DO28" s="1"/>
  <c r="DF27"/>
  <c r="DO27" s="1"/>
  <c r="DF26"/>
  <c r="DO26" s="1"/>
  <c r="DF25"/>
  <c r="DO25" s="1"/>
  <c r="DF24"/>
  <c r="DF22"/>
  <c r="DO22" s="1"/>
  <c r="DF21"/>
  <c r="DO21" s="1"/>
  <c r="DF20"/>
  <c r="DO20" s="1"/>
  <c r="DF19"/>
  <c r="DO19" s="1"/>
  <c r="DF18"/>
  <c r="DO18" s="1"/>
  <c r="DF16"/>
  <c r="DO16" s="1"/>
  <c r="DF14"/>
  <c r="DO14" s="1"/>
  <c r="DF13"/>
  <c r="DO13" s="1"/>
  <c r="DF12"/>
  <c r="DO12" s="1"/>
  <c r="DF11"/>
  <c r="DO11" s="1"/>
  <c r="CZ64"/>
  <c r="CZ60"/>
  <c r="CZ59"/>
  <c r="CZ58"/>
  <c r="CZ57"/>
  <c r="CZ55"/>
  <c r="CZ53"/>
  <c r="CZ52"/>
  <c r="CZ51"/>
  <c r="CZ50"/>
  <c r="CZ49"/>
  <c r="CZ48"/>
  <c r="CZ47"/>
  <c r="CZ46"/>
  <c r="CZ45"/>
  <c r="CZ44"/>
  <c r="CZ43"/>
  <c r="CZ39"/>
  <c r="CZ38"/>
  <c r="CZ37"/>
  <c r="CZ35"/>
  <c r="CZ34"/>
  <c r="CZ33"/>
  <c r="CZ32"/>
  <c r="CZ30"/>
  <c r="CZ29"/>
  <c r="CZ28"/>
  <c r="CZ27"/>
  <c r="CZ26"/>
  <c r="CZ25"/>
  <c r="CZ24"/>
  <c r="CZ22"/>
  <c r="CZ21"/>
  <c r="CZ20"/>
  <c r="CZ19"/>
  <c r="CZ18"/>
  <c r="CZ16"/>
  <c r="CZ14"/>
  <c r="CZ13"/>
  <c r="CZ12"/>
  <c r="CZ11"/>
  <c r="CW64"/>
  <c r="CW60"/>
  <c r="CW59"/>
  <c r="CW58"/>
  <c r="CW57"/>
  <c r="CW55"/>
  <c r="CW53"/>
  <c r="CW52"/>
  <c r="CW51"/>
  <c r="CW50"/>
  <c r="CW49"/>
  <c r="CW48"/>
  <c r="CW47"/>
  <c r="CW46"/>
  <c r="CW45"/>
  <c r="CW44"/>
  <c r="CW43"/>
  <c r="CW39"/>
  <c r="CW38"/>
  <c r="CW37"/>
  <c r="CW35"/>
  <c r="CW34"/>
  <c r="CW33"/>
  <c r="CW32"/>
  <c r="CW30"/>
  <c r="CW29"/>
  <c r="CW28"/>
  <c r="CW27"/>
  <c r="CW26"/>
  <c r="CW25"/>
  <c r="CW24"/>
  <c r="CW22"/>
  <c r="CW21"/>
  <c r="CW20"/>
  <c r="CW19"/>
  <c r="CW18"/>
  <c r="CW16"/>
  <c r="CW14"/>
  <c r="CW13"/>
  <c r="CW12"/>
  <c r="CW11"/>
  <c r="CT64"/>
  <c r="CT60"/>
  <c r="CT59"/>
  <c r="CT58"/>
  <c r="CT57"/>
  <c r="CT55"/>
  <c r="CT53"/>
  <c r="CT52"/>
  <c r="CT51"/>
  <c r="CT50"/>
  <c r="CT49"/>
  <c r="CT48"/>
  <c r="CT47"/>
  <c r="CT46"/>
  <c r="CT45"/>
  <c r="CT44"/>
  <c r="CT43"/>
  <c r="CT39"/>
  <c r="CT38"/>
  <c r="CT37"/>
  <c r="CT35"/>
  <c r="CT34"/>
  <c r="CT33"/>
  <c r="CT32"/>
  <c r="CT30"/>
  <c r="CT29"/>
  <c r="CT28"/>
  <c r="CT27"/>
  <c r="CT26"/>
  <c r="CT25"/>
  <c r="CT24"/>
  <c r="CT22"/>
  <c r="CT21"/>
  <c r="CT20"/>
  <c r="CT19"/>
  <c r="CT18"/>
  <c r="CT16"/>
  <c r="CT14"/>
  <c r="CT13"/>
  <c r="CT12"/>
  <c r="CT11"/>
  <c r="CQ64"/>
  <c r="CQ60"/>
  <c r="CQ59"/>
  <c r="CQ58"/>
  <c r="CQ57"/>
  <c r="CQ55"/>
  <c r="CQ53"/>
  <c r="CQ52"/>
  <c r="CQ51"/>
  <c r="CQ50"/>
  <c r="CQ49"/>
  <c r="CQ48"/>
  <c r="CQ47"/>
  <c r="CQ46"/>
  <c r="CQ45"/>
  <c r="CQ44"/>
  <c r="CQ43"/>
  <c r="CQ39"/>
  <c r="CQ38"/>
  <c r="CQ37"/>
  <c r="CQ35"/>
  <c r="CQ34"/>
  <c r="CQ33"/>
  <c r="CQ32"/>
  <c r="CQ30"/>
  <c r="CQ29"/>
  <c r="CQ28"/>
  <c r="CQ27"/>
  <c r="CQ26"/>
  <c r="CQ25"/>
  <c r="CQ24"/>
  <c r="CQ22"/>
  <c r="CQ21"/>
  <c r="CQ20"/>
  <c r="CQ19"/>
  <c r="CQ18"/>
  <c r="CQ16"/>
  <c r="CQ14"/>
  <c r="CQ13"/>
  <c r="CQ12"/>
  <c r="CQ11"/>
  <c r="CN64"/>
  <c r="CN60"/>
  <c r="CN59"/>
  <c r="CN58"/>
  <c r="CN57"/>
  <c r="CN55"/>
  <c r="CN53"/>
  <c r="CN52"/>
  <c r="CN51"/>
  <c r="CN50"/>
  <c r="CN49"/>
  <c r="CN48"/>
  <c r="CN47"/>
  <c r="CN46"/>
  <c r="CN45"/>
  <c r="CN44"/>
  <c r="CN43"/>
  <c r="CN39"/>
  <c r="CN38"/>
  <c r="CN37"/>
  <c r="CN35"/>
  <c r="CN34"/>
  <c r="CN33"/>
  <c r="CN32"/>
  <c r="CN30"/>
  <c r="CN29"/>
  <c r="CN28"/>
  <c r="CN27"/>
  <c r="CN26"/>
  <c r="CN25"/>
  <c r="CN24"/>
  <c r="CN22"/>
  <c r="CN21"/>
  <c r="CN20"/>
  <c r="CN19"/>
  <c r="CN18"/>
  <c r="CN16"/>
  <c r="CN14"/>
  <c r="CN13"/>
  <c r="CN12"/>
  <c r="CN11"/>
  <c r="CK64"/>
  <c r="CK60"/>
  <c r="CK59"/>
  <c r="CK58"/>
  <c r="CK57"/>
  <c r="CK55"/>
  <c r="CK53"/>
  <c r="CK52"/>
  <c r="CK51"/>
  <c r="CK50"/>
  <c r="CK49"/>
  <c r="CK48"/>
  <c r="CK47"/>
  <c r="CK46"/>
  <c r="CK45"/>
  <c r="CK44"/>
  <c r="CK43"/>
  <c r="CK39"/>
  <c r="CK38"/>
  <c r="CK37"/>
  <c r="CK35"/>
  <c r="CK34"/>
  <c r="CK33"/>
  <c r="CK32"/>
  <c r="CK30"/>
  <c r="CK29"/>
  <c r="CK28"/>
  <c r="CK27"/>
  <c r="CK26"/>
  <c r="CK25"/>
  <c r="CK24"/>
  <c r="CK22"/>
  <c r="CK21"/>
  <c r="CK20"/>
  <c r="CK19"/>
  <c r="CK18"/>
  <c r="CK16"/>
  <c r="CK14"/>
  <c r="CK13"/>
  <c r="CK12"/>
  <c r="CK11"/>
  <c r="CH64"/>
  <c r="DC64" s="1"/>
  <c r="CH60"/>
  <c r="DC60" s="1"/>
  <c r="CH59"/>
  <c r="DC59" s="1"/>
  <c r="CH58"/>
  <c r="DC58" s="1"/>
  <c r="CH57"/>
  <c r="DC57" s="1"/>
  <c r="CH55"/>
  <c r="DC55" s="1"/>
  <c r="CH53"/>
  <c r="DC53" s="1"/>
  <c r="CH52"/>
  <c r="DC52" s="1"/>
  <c r="CH51"/>
  <c r="DC51" s="1"/>
  <c r="CH50"/>
  <c r="DC50" s="1"/>
  <c r="CH49"/>
  <c r="DC49" s="1"/>
  <c r="CH48"/>
  <c r="DC48" s="1"/>
  <c r="CH47"/>
  <c r="DC47" s="1"/>
  <c r="CH46"/>
  <c r="DC46" s="1"/>
  <c r="CH45"/>
  <c r="DC45" s="1"/>
  <c r="CH44"/>
  <c r="DC44" s="1"/>
  <c r="CH43"/>
  <c r="DC43" s="1"/>
  <c r="CH39"/>
  <c r="DC39" s="1"/>
  <c r="CH38"/>
  <c r="DC38" s="1"/>
  <c r="CH37"/>
  <c r="DC37" s="1"/>
  <c r="CH35"/>
  <c r="DC35" s="1"/>
  <c r="CH34"/>
  <c r="DC34" s="1"/>
  <c r="CH33"/>
  <c r="DC33" s="1"/>
  <c r="CH32"/>
  <c r="DC32" s="1"/>
  <c r="CH30"/>
  <c r="DC30" s="1"/>
  <c r="CH29"/>
  <c r="DC29" s="1"/>
  <c r="CH28"/>
  <c r="DC28" s="1"/>
  <c r="CH27"/>
  <c r="DC27" s="1"/>
  <c r="CH26"/>
  <c r="DC26" s="1"/>
  <c r="CH25"/>
  <c r="DC25" s="1"/>
  <c r="CH24"/>
  <c r="DC24" s="1"/>
  <c r="CH22"/>
  <c r="DC22" s="1"/>
  <c r="CH21"/>
  <c r="DC21" s="1"/>
  <c r="CH20"/>
  <c r="DC20" s="1"/>
  <c r="CH19"/>
  <c r="DC19" s="1"/>
  <c r="CH18"/>
  <c r="DC18" s="1"/>
  <c r="CH16"/>
  <c r="DC16" s="1"/>
  <c r="CH14"/>
  <c r="CH13"/>
  <c r="CH12"/>
  <c r="CH11"/>
  <c r="DC11" s="1"/>
  <c r="BY64"/>
  <c r="BY60"/>
  <c r="BY59"/>
  <c r="BY58"/>
  <c r="BY57"/>
  <c r="BY55"/>
  <c r="BY53"/>
  <c r="BY52"/>
  <c r="BY51"/>
  <c r="BY50"/>
  <c r="BY49"/>
  <c r="BY48"/>
  <c r="BY47"/>
  <c r="BY46"/>
  <c r="BY45"/>
  <c r="BY44"/>
  <c r="BY43"/>
  <c r="BY39"/>
  <c r="BY38"/>
  <c r="BY37"/>
  <c r="BY35"/>
  <c r="BY34"/>
  <c r="BY33"/>
  <c r="BY32"/>
  <c r="BY30"/>
  <c r="BY29"/>
  <c r="BY28"/>
  <c r="BY27"/>
  <c r="BY26"/>
  <c r="BY25"/>
  <c r="BY24"/>
  <c r="BY22"/>
  <c r="BY21"/>
  <c r="BY20"/>
  <c r="BY19"/>
  <c r="BY18"/>
  <c r="BY16"/>
  <c r="BY14"/>
  <c r="BY13"/>
  <c r="BY12"/>
  <c r="BY11"/>
  <c r="BV64"/>
  <c r="BV60"/>
  <c r="BV59"/>
  <c r="BV58"/>
  <c r="BV57"/>
  <c r="BV55"/>
  <c r="BV53"/>
  <c r="BV52"/>
  <c r="BV51"/>
  <c r="BV50"/>
  <c r="BV49"/>
  <c r="BV48"/>
  <c r="BV47"/>
  <c r="BV46"/>
  <c r="BV45"/>
  <c r="BV44"/>
  <c r="BV43"/>
  <c r="BV39"/>
  <c r="BV38"/>
  <c r="BV37"/>
  <c r="BV35"/>
  <c r="BV34"/>
  <c r="BV33"/>
  <c r="BV32"/>
  <c r="BV30"/>
  <c r="BV29"/>
  <c r="BV28"/>
  <c r="BV27"/>
  <c r="BV26"/>
  <c r="BV25"/>
  <c r="BV24"/>
  <c r="BV22"/>
  <c r="BV21"/>
  <c r="BV20"/>
  <c r="BV19"/>
  <c r="BV18"/>
  <c r="BV16"/>
  <c r="BV14"/>
  <c r="BV13"/>
  <c r="BV12"/>
  <c r="BV11"/>
  <c r="BS64"/>
  <c r="BS60"/>
  <c r="BS59"/>
  <c r="BS58"/>
  <c r="BS57"/>
  <c r="BS55"/>
  <c r="BS53"/>
  <c r="BS52"/>
  <c r="BS51"/>
  <c r="BS50"/>
  <c r="BS49"/>
  <c r="BS48"/>
  <c r="BS47"/>
  <c r="BS46"/>
  <c r="BS45"/>
  <c r="BS44"/>
  <c r="BS43"/>
  <c r="BS39"/>
  <c r="BS38"/>
  <c r="BS37"/>
  <c r="BS35"/>
  <c r="BS34"/>
  <c r="BS33"/>
  <c r="BS32"/>
  <c r="BS30"/>
  <c r="BS29"/>
  <c r="BS28"/>
  <c r="BS27"/>
  <c r="BS26"/>
  <c r="BS25"/>
  <c r="BS24"/>
  <c r="BS22"/>
  <c r="BS21"/>
  <c r="BS20"/>
  <c r="BS19"/>
  <c r="BS18"/>
  <c r="BS16"/>
  <c r="BS14"/>
  <c r="BS13"/>
  <c r="BS12"/>
  <c r="BS11"/>
  <c r="BP64"/>
  <c r="BP60"/>
  <c r="BP59"/>
  <c r="BP58"/>
  <c r="BP57"/>
  <c r="BP55"/>
  <c r="BP53"/>
  <c r="BP52"/>
  <c r="BP51"/>
  <c r="BP50"/>
  <c r="BP49"/>
  <c r="BP48"/>
  <c r="BP47"/>
  <c r="BP46"/>
  <c r="BP45"/>
  <c r="BP44"/>
  <c r="BP43"/>
  <c r="BP39"/>
  <c r="BP38"/>
  <c r="BP37"/>
  <c r="BP35"/>
  <c r="BP34"/>
  <c r="BP33"/>
  <c r="BP32"/>
  <c r="BP30"/>
  <c r="BP29"/>
  <c r="BP28"/>
  <c r="BP27"/>
  <c r="BP26"/>
  <c r="BP25"/>
  <c r="BP24"/>
  <c r="BP22"/>
  <c r="BP21"/>
  <c r="BP20"/>
  <c r="BP19"/>
  <c r="BP18"/>
  <c r="BP16"/>
  <c r="BP14"/>
  <c r="BP13"/>
  <c r="BP12"/>
  <c r="BP11"/>
  <c r="BM64"/>
  <c r="BM60"/>
  <c r="BM59"/>
  <c r="BM58"/>
  <c r="BM57"/>
  <c r="BM55"/>
  <c r="BM53"/>
  <c r="BM52"/>
  <c r="BM51"/>
  <c r="BM50"/>
  <c r="BM49"/>
  <c r="BM48"/>
  <c r="BM47"/>
  <c r="BM46"/>
  <c r="BM45"/>
  <c r="BM44"/>
  <c r="BM43"/>
  <c r="BM39"/>
  <c r="BM38"/>
  <c r="BM37"/>
  <c r="BM35"/>
  <c r="BM34"/>
  <c r="BM33"/>
  <c r="BM32"/>
  <c r="BM30"/>
  <c r="BM29"/>
  <c r="BM28"/>
  <c r="BM27"/>
  <c r="BM26"/>
  <c r="BM25"/>
  <c r="BM24"/>
  <c r="BM22"/>
  <c r="BM21"/>
  <c r="BM20"/>
  <c r="BM19"/>
  <c r="BM18"/>
  <c r="BM16"/>
  <c r="BM14"/>
  <c r="BM13"/>
  <c r="BM12"/>
  <c r="BM11"/>
  <c r="BJ64"/>
  <c r="BJ60"/>
  <c r="BJ59"/>
  <c r="BJ58"/>
  <c r="BJ57"/>
  <c r="BJ55"/>
  <c r="BJ53"/>
  <c r="BJ52"/>
  <c r="BJ51"/>
  <c r="BJ50"/>
  <c r="BJ49"/>
  <c r="BJ48"/>
  <c r="BJ47"/>
  <c r="BJ46"/>
  <c r="BJ45"/>
  <c r="BJ44"/>
  <c r="BJ43"/>
  <c r="BJ39"/>
  <c r="BJ38"/>
  <c r="BJ37"/>
  <c r="BJ35"/>
  <c r="BJ34"/>
  <c r="BJ33"/>
  <c r="BJ32"/>
  <c r="BJ30"/>
  <c r="BJ29"/>
  <c r="BJ28"/>
  <c r="BJ27"/>
  <c r="BJ26"/>
  <c r="BJ25"/>
  <c r="BJ24"/>
  <c r="BJ22"/>
  <c r="BJ21"/>
  <c r="BJ20"/>
  <c r="BJ19"/>
  <c r="BJ18"/>
  <c r="BJ16"/>
  <c r="BJ14"/>
  <c r="BJ13"/>
  <c r="BJ12"/>
  <c r="BJ11"/>
  <c r="BD64"/>
  <c r="BD60"/>
  <c r="BD59"/>
  <c r="BD58"/>
  <c r="BD57"/>
  <c r="BD55"/>
  <c r="BD53"/>
  <c r="BD52"/>
  <c r="BD51"/>
  <c r="BD50"/>
  <c r="BD49"/>
  <c r="BD48"/>
  <c r="BD47"/>
  <c r="BD46"/>
  <c r="BD45"/>
  <c r="BD44"/>
  <c r="BD43"/>
  <c r="BD39"/>
  <c r="BD38"/>
  <c r="BD37"/>
  <c r="BD35"/>
  <c r="BD34"/>
  <c r="BD33"/>
  <c r="BD32"/>
  <c r="BD30"/>
  <c r="BD29"/>
  <c r="BD28"/>
  <c r="BD27"/>
  <c r="BD26"/>
  <c r="BD25"/>
  <c r="BD24"/>
  <c r="BD22"/>
  <c r="BD21"/>
  <c r="BD20"/>
  <c r="BD19"/>
  <c r="BD18"/>
  <c r="BD16"/>
  <c r="BD14"/>
  <c r="BD13"/>
  <c r="BD12"/>
  <c r="BD11"/>
  <c r="BA64"/>
  <c r="BA60"/>
  <c r="BA59"/>
  <c r="BA58"/>
  <c r="BA57"/>
  <c r="BA55"/>
  <c r="BA53"/>
  <c r="BA52"/>
  <c r="BA51"/>
  <c r="BA50"/>
  <c r="BA49"/>
  <c r="BA48"/>
  <c r="BA47"/>
  <c r="BA46"/>
  <c r="BA45"/>
  <c r="BA44"/>
  <c r="BA43"/>
  <c r="BA39"/>
  <c r="BA38"/>
  <c r="BA37"/>
  <c r="BA35"/>
  <c r="BA34"/>
  <c r="BA33"/>
  <c r="BA32"/>
  <c r="BA30"/>
  <c r="BA29"/>
  <c r="BA28"/>
  <c r="BA27"/>
  <c r="BA26"/>
  <c r="BA25"/>
  <c r="BA24"/>
  <c r="BA22"/>
  <c r="BA21"/>
  <c r="BA20"/>
  <c r="BA19"/>
  <c r="BA18"/>
  <c r="BA16"/>
  <c r="BA14"/>
  <c r="BA13"/>
  <c r="BA12"/>
  <c r="BA11"/>
  <c r="AX64"/>
  <c r="AX60"/>
  <c r="AX59"/>
  <c r="AX58"/>
  <c r="AX57"/>
  <c r="AX55"/>
  <c r="AX53"/>
  <c r="AX52"/>
  <c r="AX51"/>
  <c r="AX50"/>
  <c r="AX49"/>
  <c r="AX48"/>
  <c r="AX47"/>
  <c r="AX46"/>
  <c r="AX45"/>
  <c r="AX44"/>
  <c r="AX43"/>
  <c r="AX39"/>
  <c r="AX38"/>
  <c r="AX37"/>
  <c r="AX35"/>
  <c r="AX34"/>
  <c r="AX33"/>
  <c r="AX32"/>
  <c r="AX30"/>
  <c r="AX29"/>
  <c r="AX28"/>
  <c r="AX27"/>
  <c r="AX26"/>
  <c r="AX25"/>
  <c r="AX24"/>
  <c r="AX22"/>
  <c r="AX21"/>
  <c r="AX20"/>
  <c r="AX19"/>
  <c r="AX18"/>
  <c r="AX16"/>
  <c r="AX14"/>
  <c r="AX13"/>
  <c r="AX12"/>
  <c r="AX11"/>
  <c r="AU64"/>
  <c r="AU60"/>
  <c r="AU59"/>
  <c r="AU58"/>
  <c r="AU57"/>
  <c r="AU55"/>
  <c r="AU53"/>
  <c r="AU52"/>
  <c r="AU51"/>
  <c r="AU50"/>
  <c r="AU49"/>
  <c r="AU48"/>
  <c r="AU47"/>
  <c r="AU46"/>
  <c r="AU45"/>
  <c r="AU44"/>
  <c r="AU43"/>
  <c r="AU39"/>
  <c r="AU38"/>
  <c r="AU37"/>
  <c r="AU35"/>
  <c r="AU34"/>
  <c r="AU33"/>
  <c r="AU32"/>
  <c r="AU30"/>
  <c r="AU29"/>
  <c r="AU28"/>
  <c r="AU27"/>
  <c r="AU26"/>
  <c r="AU25"/>
  <c r="AU24"/>
  <c r="AU22"/>
  <c r="AU21"/>
  <c r="AU20"/>
  <c r="AU19"/>
  <c r="AU18"/>
  <c r="AU16"/>
  <c r="AU14"/>
  <c r="AU13"/>
  <c r="AU12"/>
  <c r="AU11"/>
  <c r="AR64"/>
  <c r="AR60"/>
  <c r="AR59"/>
  <c r="AR58"/>
  <c r="AR57"/>
  <c r="AR55"/>
  <c r="AR53"/>
  <c r="AR52"/>
  <c r="AR51"/>
  <c r="AR50"/>
  <c r="AR49"/>
  <c r="AR48"/>
  <c r="AR47"/>
  <c r="AR46"/>
  <c r="AR45"/>
  <c r="AR44"/>
  <c r="AR43"/>
  <c r="AR39"/>
  <c r="AR38"/>
  <c r="AR37"/>
  <c r="AR35"/>
  <c r="AR34"/>
  <c r="AR33"/>
  <c r="AR32"/>
  <c r="AR30"/>
  <c r="AR29"/>
  <c r="AR28"/>
  <c r="AR27"/>
  <c r="AR26"/>
  <c r="AR25"/>
  <c r="AR24"/>
  <c r="AR22"/>
  <c r="AR21"/>
  <c r="AR20"/>
  <c r="AR19"/>
  <c r="AR18"/>
  <c r="AR16"/>
  <c r="AR14"/>
  <c r="AR13"/>
  <c r="AR12"/>
  <c r="AR11"/>
  <c r="AO64"/>
  <c r="AO60"/>
  <c r="AO59"/>
  <c r="AO58"/>
  <c r="AO57"/>
  <c r="AO55"/>
  <c r="AO53"/>
  <c r="AO52"/>
  <c r="AO51"/>
  <c r="AO50"/>
  <c r="AO49"/>
  <c r="AO48"/>
  <c r="AO47"/>
  <c r="AO46"/>
  <c r="AO45"/>
  <c r="AO44"/>
  <c r="AO43"/>
  <c r="AO39"/>
  <c r="AO38"/>
  <c r="AO37"/>
  <c r="AO35"/>
  <c r="AO34"/>
  <c r="AO33"/>
  <c r="AO32"/>
  <c r="AO30"/>
  <c r="AO29"/>
  <c r="AO28"/>
  <c r="AO27"/>
  <c r="AO26"/>
  <c r="AO25"/>
  <c r="AO24"/>
  <c r="AO22"/>
  <c r="AO21"/>
  <c r="AO20"/>
  <c r="AO19"/>
  <c r="AO18"/>
  <c r="AO16"/>
  <c r="AO14"/>
  <c r="AO13"/>
  <c r="AO12"/>
  <c r="AO11"/>
  <c r="AL64"/>
  <c r="AL60"/>
  <c r="GL60" s="1"/>
  <c r="MC60" s="1"/>
  <c r="AL59"/>
  <c r="GL59" s="1"/>
  <c r="MC59" s="1"/>
  <c r="AL58"/>
  <c r="GL58" s="1"/>
  <c r="MC58" s="1"/>
  <c r="AL57"/>
  <c r="GL57" s="1"/>
  <c r="AL55"/>
  <c r="GL55" s="1"/>
  <c r="MC55" s="1"/>
  <c r="AL53"/>
  <c r="GL53" s="1"/>
  <c r="MC53" s="1"/>
  <c r="AL52"/>
  <c r="GL52" s="1"/>
  <c r="MC52" s="1"/>
  <c r="AL51"/>
  <c r="GL51" s="1"/>
  <c r="MC51" s="1"/>
  <c r="AL50"/>
  <c r="GL50" s="1"/>
  <c r="MC50" s="1"/>
  <c r="AL49"/>
  <c r="GL49" s="1"/>
  <c r="AL48"/>
  <c r="GL48" s="1"/>
  <c r="MC48" s="1"/>
  <c r="AL47"/>
  <c r="GL47" s="1"/>
  <c r="MC47" s="1"/>
  <c r="AL46"/>
  <c r="GL46" s="1"/>
  <c r="MC46" s="1"/>
  <c r="AL45"/>
  <c r="GL45" s="1"/>
  <c r="MC45" s="1"/>
  <c r="AL44"/>
  <c r="GL44" s="1"/>
  <c r="MC44" s="1"/>
  <c r="AL43"/>
  <c r="GL43" s="1"/>
  <c r="AL39"/>
  <c r="GL39" s="1"/>
  <c r="MC39" s="1"/>
  <c r="AL38"/>
  <c r="GL38" s="1"/>
  <c r="MC38" s="1"/>
  <c r="AL37"/>
  <c r="GL37" s="1"/>
  <c r="MC37" s="1"/>
  <c r="AL35"/>
  <c r="GL35" s="1"/>
  <c r="AL34"/>
  <c r="GL34" s="1"/>
  <c r="MC34" s="1"/>
  <c r="AL33"/>
  <c r="GL33" s="1"/>
  <c r="MC33" s="1"/>
  <c r="AL32"/>
  <c r="GL32" s="1"/>
  <c r="AL30"/>
  <c r="GL30" s="1"/>
  <c r="AL29"/>
  <c r="GL29" s="1"/>
  <c r="AL28"/>
  <c r="GL28" s="1"/>
  <c r="AL27"/>
  <c r="AL26"/>
  <c r="AL25"/>
  <c r="GL25" s="1"/>
  <c r="AL24"/>
  <c r="AL22"/>
  <c r="GL22" s="1"/>
  <c r="AL21"/>
  <c r="GL21" s="1"/>
  <c r="MC21" s="1"/>
  <c r="AL20"/>
  <c r="GL20" s="1"/>
  <c r="AL19"/>
  <c r="GL19" s="1"/>
  <c r="AL18"/>
  <c r="AL16"/>
  <c r="GL16" s="1"/>
  <c r="MC16" s="1"/>
  <c r="AL14"/>
  <c r="CE14" s="1"/>
  <c r="AL13"/>
  <c r="CE13" s="1"/>
  <c r="AL12"/>
  <c r="AL11"/>
  <c r="CE11" s="1"/>
  <c r="AI64"/>
  <c r="AI60"/>
  <c r="AI59"/>
  <c r="AI58"/>
  <c r="AI57"/>
  <c r="AI55"/>
  <c r="AI53"/>
  <c r="AI52"/>
  <c r="AI51"/>
  <c r="AI50"/>
  <c r="AI49"/>
  <c r="AI48"/>
  <c r="AI47"/>
  <c r="AI46"/>
  <c r="AI45"/>
  <c r="AI44"/>
  <c r="AI43"/>
  <c r="AI39"/>
  <c r="AI38"/>
  <c r="AI37"/>
  <c r="AI35"/>
  <c r="AI34"/>
  <c r="AI33"/>
  <c r="AI32"/>
  <c r="AI30"/>
  <c r="AI29"/>
  <c r="AI28"/>
  <c r="AI27"/>
  <c r="AI26"/>
  <c r="AI25"/>
  <c r="AI24"/>
  <c r="AI22"/>
  <c r="AI21"/>
  <c r="AI20"/>
  <c r="AI19"/>
  <c r="AI18"/>
  <c r="AI16"/>
  <c r="AI14"/>
  <c r="AI13"/>
  <c r="AI12"/>
  <c r="AI11"/>
  <c r="AC64"/>
  <c r="AC60"/>
  <c r="AC59"/>
  <c r="AC58"/>
  <c r="AC57"/>
  <c r="AC55"/>
  <c r="AC53"/>
  <c r="AC52"/>
  <c r="AC51"/>
  <c r="AC50"/>
  <c r="AC49"/>
  <c r="AC48"/>
  <c r="AC47"/>
  <c r="AC46"/>
  <c r="AC45"/>
  <c r="AC44"/>
  <c r="AC43"/>
  <c r="AC39"/>
  <c r="AC38"/>
  <c r="AC37"/>
  <c r="AC35"/>
  <c r="AC34"/>
  <c r="AC33"/>
  <c r="AC32"/>
  <c r="AC30"/>
  <c r="AC29"/>
  <c r="AC28"/>
  <c r="AC27"/>
  <c r="AC26"/>
  <c r="AC25"/>
  <c r="AC24"/>
  <c r="AC22"/>
  <c r="AC21"/>
  <c r="AC20"/>
  <c r="AC19"/>
  <c r="AC18"/>
  <c r="AC16"/>
  <c r="AC14"/>
  <c r="AC13"/>
  <c r="AC12"/>
  <c r="AC11"/>
  <c r="Z64"/>
  <c r="Z60"/>
  <c r="Z59"/>
  <c r="Z58"/>
  <c r="Z57"/>
  <c r="Z55"/>
  <c r="Z53"/>
  <c r="Z52"/>
  <c r="Z51"/>
  <c r="Z50"/>
  <c r="Z49"/>
  <c r="Z48"/>
  <c r="Z47"/>
  <c r="Z46"/>
  <c r="Z45"/>
  <c r="Z44"/>
  <c r="Z43"/>
  <c r="Z39"/>
  <c r="Z38"/>
  <c r="Z37"/>
  <c r="Z35"/>
  <c r="Z34"/>
  <c r="Z33"/>
  <c r="Z32"/>
  <c r="Z30"/>
  <c r="Z29"/>
  <c r="Z28"/>
  <c r="Z27"/>
  <c r="Z26"/>
  <c r="Z25"/>
  <c r="Z24"/>
  <c r="Z22"/>
  <c r="Z21"/>
  <c r="Z20"/>
  <c r="Z19"/>
  <c r="Z18"/>
  <c r="Z16"/>
  <c r="Z14"/>
  <c r="Z13"/>
  <c r="Z12"/>
  <c r="Z11"/>
  <c r="W64"/>
  <c r="W60"/>
  <c r="W59"/>
  <c r="W58"/>
  <c r="W57"/>
  <c r="W55"/>
  <c r="W53"/>
  <c r="W52"/>
  <c r="W51"/>
  <c r="W50"/>
  <c r="W49"/>
  <c r="W48"/>
  <c r="W47"/>
  <c r="W46"/>
  <c r="W45"/>
  <c r="W44"/>
  <c r="W43"/>
  <c r="W39"/>
  <c r="W38"/>
  <c r="W37"/>
  <c r="W35"/>
  <c r="W34"/>
  <c r="W33"/>
  <c r="W32"/>
  <c r="W30"/>
  <c r="W29"/>
  <c r="W28"/>
  <c r="W27"/>
  <c r="W26"/>
  <c r="W25"/>
  <c r="W24"/>
  <c r="W22"/>
  <c r="W21"/>
  <c r="W20"/>
  <c r="W19"/>
  <c r="W18"/>
  <c r="W16"/>
  <c r="W14"/>
  <c r="W13"/>
  <c r="W12"/>
  <c r="W11"/>
  <c r="T64"/>
  <c r="T60"/>
  <c r="T59"/>
  <c r="T58"/>
  <c r="T57"/>
  <c r="T55"/>
  <c r="T53"/>
  <c r="T52"/>
  <c r="T51"/>
  <c r="T50"/>
  <c r="T49"/>
  <c r="T48"/>
  <c r="T47"/>
  <c r="T46"/>
  <c r="T45"/>
  <c r="T44"/>
  <c r="T43"/>
  <c r="T39"/>
  <c r="T38"/>
  <c r="T37"/>
  <c r="T35"/>
  <c r="T34"/>
  <c r="T33"/>
  <c r="T32"/>
  <c r="T30"/>
  <c r="T29"/>
  <c r="T28"/>
  <c r="T27"/>
  <c r="T26"/>
  <c r="T25"/>
  <c r="T24"/>
  <c r="T22"/>
  <c r="T21"/>
  <c r="T20"/>
  <c r="T19"/>
  <c r="T18"/>
  <c r="T16"/>
  <c r="T14"/>
  <c r="T13"/>
  <c r="T12"/>
  <c r="T11"/>
  <c r="Q64"/>
  <c r="Q60"/>
  <c r="Q59"/>
  <c r="Q58"/>
  <c r="Q57"/>
  <c r="Q55"/>
  <c r="Q53"/>
  <c r="Q52"/>
  <c r="Q51"/>
  <c r="Q50"/>
  <c r="Q49"/>
  <c r="Q48"/>
  <c r="Q47"/>
  <c r="Q46"/>
  <c r="Q45"/>
  <c r="Q44"/>
  <c r="Q43"/>
  <c r="Q39"/>
  <c r="Q38"/>
  <c r="Q37"/>
  <c r="Q35"/>
  <c r="Q34"/>
  <c r="Q33"/>
  <c r="Q32"/>
  <c r="Q30"/>
  <c r="Q29"/>
  <c r="Q28"/>
  <c r="Q27"/>
  <c r="Q26"/>
  <c r="Q25"/>
  <c r="Q24"/>
  <c r="Q22"/>
  <c r="Q21"/>
  <c r="Q20"/>
  <c r="Q19"/>
  <c r="Q18"/>
  <c r="Q16"/>
  <c r="Q14"/>
  <c r="Q13"/>
  <c r="Q12"/>
  <c r="Q11"/>
  <c r="N64"/>
  <c r="N60"/>
  <c r="N59"/>
  <c r="N58"/>
  <c r="N57"/>
  <c r="N55"/>
  <c r="N53"/>
  <c r="N52"/>
  <c r="N51"/>
  <c r="N50"/>
  <c r="N49"/>
  <c r="N48"/>
  <c r="N47"/>
  <c r="N46"/>
  <c r="N45"/>
  <c r="N44"/>
  <c r="N43"/>
  <c r="N39"/>
  <c r="N38"/>
  <c r="N37"/>
  <c r="N35"/>
  <c r="N34"/>
  <c r="N33"/>
  <c r="N32"/>
  <c r="N30"/>
  <c r="N29"/>
  <c r="N28"/>
  <c r="N27"/>
  <c r="N26"/>
  <c r="N25"/>
  <c r="N24"/>
  <c r="N22"/>
  <c r="N21"/>
  <c r="N20"/>
  <c r="N19"/>
  <c r="N18"/>
  <c r="N16"/>
  <c r="N14"/>
  <c r="N13"/>
  <c r="N12"/>
  <c r="N11"/>
  <c r="K64"/>
  <c r="K60"/>
  <c r="K59"/>
  <c r="K58"/>
  <c r="K57"/>
  <c r="K55"/>
  <c r="K53"/>
  <c r="K52"/>
  <c r="K51"/>
  <c r="K50"/>
  <c r="K49"/>
  <c r="K48"/>
  <c r="K47"/>
  <c r="K46"/>
  <c r="K45"/>
  <c r="K44"/>
  <c r="K43"/>
  <c r="K39"/>
  <c r="K38"/>
  <c r="K37"/>
  <c r="K35"/>
  <c r="K34"/>
  <c r="K33"/>
  <c r="K32"/>
  <c r="K30"/>
  <c r="K29"/>
  <c r="K28"/>
  <c r="K27"/>
  <c r="K26"/>
  <c r="K25"/>
  <c r="K24"/>
  <c r="K22"/>
  <c r="K21"/>
  <c r="K20"/>
  <c r="K19"/>
  <c r="K18"/>
  <c r="K16"/>
  <c r="K14"/>
  <c r="K13"/>
  <c r="K12"/>
  <c r="K11"/>
  <c r="PV61"/>
  <c r="PV54"/>
  <c r="PV56" s="1"/>
  <c r="PV40"/>
  <c r="PV31"/>
  <c r="PV23"/>
  <c r="PV15"/>
  <c r="NZ61"/>
  <c r="NZ54"/>
  <c r="NZ40"/>
  <c r="NZ31"/>
  <c r="NZ23"/>
  <c r="NZ15"/>
  <c r="NZ17" s="1"/>
  <c r="NZ36" s="1"/>
  <c r="NZ41" s="1"/>
  <c r="NT61"/>
  <c r="NT54"/>
  <c r="NT40"/>
  <c r="NT31"/>
  <c r="NT23"/>
  <c r="NT15"/>
  <c r="NT17" s="1"/>
  <c r="NT36" s="1"/>
  <c r="NT41" s="1"/>
  <c r="NQ61"/>
  <c r="NQ54"/>
  <c r="NQ40"/>
  <c r="NQ31"/>
  <c r="NQ23"/>
  <c r="NQ15"/>
  <c r="NQ17" s="1"/>
  <c r="NQ36" s="1"/>
  <c r="NQ41" s="1"/>
  <c r="NN61"/>
  <c r="NN54"/>
  <c r="NN40"/>
  <c r="NN31"/>
  <c r="NN23"/>
  <c r="NN15"/>
  <c r="NB61"/>
  <c r="NB54"/>
  <c r="NB40"/>
  <c r="NB31"/>
  <c r="NB23"/>
  <c r="NB15"/>
  <c r="MY61"/>
  <c r="MY54"/>
  <c r="MY40"/>
  <c r="MY31"/>
  <c r="MY23"/>
  <c r="MY15"/>
  <c r="MV61"/>
  <c r="MV54"/>
  <c r="MV40"/>
  <c r="MV31"/>
  <c r="MV23"/>
  <c r="MV15"/>
  <c r="MP61"/>
  <c r="MP54"/>
  <c r="MP40"/>
  <c r="MP31"/>
  <c r="MP23"/>
  <c r="MP15"/>
  <c r="MM61"/>
  <c r="MM54"/>
  <c r="MM56" s="1"/>
  <c r="MM62" s="1"/>
  <c r="MM40"/>
  <c r="MM31"/>
  <c r="MM23"/>
  <c r="MM15"/>
  <c r="MJ61"/>
  <c r="MJ54"/>
  <c r="MJ56" s="1"/>
  <c r="MJ62" s="1"/>
  <c r="MJ40"/>
  <c r="MJ31"/>
  <c r="MJ23"/>
  <c r="MJ15"/>
  <c r="MG61"/>
  <c r="MG54"/>
  <c r="MG56" s="1"/>
  <c r="MG62" s="1"/>
  <c r="MG40"/>
  <c r="MG31"/>
  <c r="MG23"/>
  <c r="MG15"/>
  <c r="MD61"/>
  <c r="MD54"/>
  <c r="MD56"/>
  <c r="MD62" s="1"/>
  <c r="MD40"/>
  <c r="MD31"/>
  <c r="MD23"/>
  <c r="MD15"/>
  <c r="LU61"/>
  <c r="LU54"/>
  <c r="LU40"/>
  <c r="LU31"/>
  <c r="LU23"/>
  <c r="LU15"/>
  <c r="LR61"/>
  <c r="LR54"/>
  <c r="LR40"/>
  <c r="LR31"/>
  <c r="LR23"/>
  <c r="LR15"/>
  <c r="LL61"/>
  <c r="LL54"/>
  <c r="LL40"/>
  <c r="LL31"/>
  <c r="LL23"/>
  <c r="LL15"/>
  <c r="LI61"/>
  <c r="LI54"/>
  <c r="LI40"/>
  <c r="LI31"/>
  <c r="LI23"/>
  <c r="LI15"/>
  <c r="LF61"/>
  <c r="LF54"/>
  <c r="LF40"/>
  <c r="LF31"/>
  <c r="LF23"/>
  <c r="LF15"/>
  <c r="LC61"/>
  <c r="LC54"/>
  <c r="LC40"/>
  <c r="LC31"/>
  <c r="LC23"/>
  <c r="LC15"/>
  <c r="KZ61"/>
  <c r="KZ54"/>
  <c r="KZ40"/>
  <c r="KZ31"/>
  <c r="KZ23"/>
  <c r="KZ15"/>
  <c r="KW61"/>
  <c r="KW54"/>
  <c r="KW40"/>
  <c r="KW31"/>
  <c r="KW23"/>
  <c r="KW15"/>
  <c r="KT61"/>
  <c r="KT54"/>
  <c r="KT40"/>
  <c r="KT31"/>
  <c r="KT23"/>
  <c r="KT15"/>
  <c r="KN61"/>
  <c r="KN54"/>
  <c r="KN40"/>
  <c r="KN31"/>
  <c r="KN23"/>
  <c r="KN15"/>
  <c r="KK61"/>
  <c r="KK54"/>
  <c r="KK40"/>
  <c r="KK31"/>
  <c r="KK23"/>
  <c r="KK15"/>
  <c r="KB61"/>
  <c r="KB54"/>
  <c r="KB40"/>
  <c r="KB31"/>
  <c r="KB23"/>
  <c r="KB15"/>
  <c r="JP61"/>
  <c r="JP54"/>
  <c r="JP56" s="1"/>
  <c r="JP62" s="1"/>
  <c r="JP40"/>
  <c r="JP31"/>
  <c r="JP23"/>
  <c r="JP15"/>
  <c r="JP17" s="1"/>
  <c r="JP36" s="1"/>
  <c r="JP41" s="1"/>
  <c r="JJ61"/>
  <c r="JJ54"/>
  <c r="JJ40"/>
  <c r="JJ31"/>
  <c r="JJ23"/>
  <c r="JJ15"/>
  <c r="JG61"/>
  <c r="JG54"/>
  <c r="JG40"/>
  <c r="JG31"/>
  <c r="JG23"/>
  <c r="JG15"/>
  <c r="JD61"/>
  <c r="JD54"/>
  <c r="JD40"/>
  <c r="JD31"/>
  <c r="JD23"/>
  <c r="JD15"/>
  <c r="IX61"/>
  <c r="IX54"/>
  <c r="IX40"/>
  <c r="IX31"/>
  <c r="IX23"/>
  <c r="IX15"/>
  <c r="IU61"/>
  <c r="IU54"/>
  <c r="IU40"/>
  <c r="IU31"/>
  <c r="IU23"/>
  <c r="IU15"/>
  <c r="IR61"/>
  <c r="IR54"/>
  <c r="IR40"/>
  <c r="IR31"/>
  <c r="IR23"/>
  <c r="IR15"/>
  <c r="IL61"/>
  <c r="IL54"/>
  <c r="IL40"/>
  <c r="IL31"/>
  <c r="IL23"/>
  <c r="IL15"/>
  <c r="IF61"/>
  <c r="IF54"/>
  <c r="IF40"/>
  <c r="IF31"/>
  <c r="IF23"/>
  <c r="IF15"/>
  <c r="HW61"/>
  <c r="HW54"/>
  <c r="HW40"/>
  <c r="HW31"/>
  <c r="HW23"/>
  <c r="HW15"/>
  <c r="HQ61"/>
  <c r="HQ54"/>
  <c r="HQ40"/>
  <c r="HQ31"/>
  <c r="HQ23"/>
  <c r="HQ15"/>
  <c r="HH61"/>
  <c r="HH54"/>
  <c r="HH40"/>
  <c r="HH31"/>
  <c r="HH23"/>
  <c r="HH15"/>
  <c r="HH17" s="1"/>
  <c r="HH36" s="1"/>
  <c r="HH41" s="1"/>
  <c r="HB61"/>
  <c r="HB54"/>
  <c r="HB40"/>
  <c r="HB31"/>
  <c r="HB23"/>
  <c r="HB15"/>
  <c r="GY61"/>
  <c r="GY54"/>
  <c r="GY40"/>
  <c r="GY31"/>
  <c r="GY23"/>
  <c r="GY15"/>
  <c r="GV61"/>
  <c r="GV54"/>
  <c r="GV40"/>
  <c r="GV31"/>
  <c r="GV23"/>
  <c r="GV15"/>
  <c r="GS61"/>
  <c r="GS54"/>
  <c r="GS40"/>
  <c r="GS31"/>
  <c r="GS23"/>
  <c r="GS15"/>
  <c r="GP61"/>
  <c r="GP54"/>
  <c r="GP40"/>
  <c r="GP31"/>
  <c r="GP23"/>
  <c r="GP15"/>
  <c r="GM61"/>
  <c r="GM54"/>
  <c r="GM40"/>
  <c r="GM31"/>
  <c r="GM23"/>
  <c r="GM15"/>
  <c r="GD61"/>
  <c r="GD54"/>
  <c r="GD40"/>
  <c r="GD31"/>
  <c r="GD23"/>
  <c r="GD15"/>
  <c r="FX61"/>
  <c r="FX54"/>
  <c r="FX40"/>
  <c r="FX31"/>
  <c r="FX23"/>
  <c r="FX15"/>
  <c r="FR61"/>
  <c r="FR54"/>
  <c r="FR40"/>
  <c r="FR31"/>
  <c r="FR23"/>
  <c r="FR15"/>
  <c r="FO61"/>
  <c r="FO54"/>
  <c r="FO40"/>
  <c r="FO31"/>
  <c r="FO23"/>
  <c r="FO15"/>
  <c r="FO17" s="1"/>
  <c r="FO36" s="1"/>
  <c r="FO41" s="1"/>
  <c r="FL61"/>
  <c r="FL54"/>
  <c r="FL40"/>
  <c r="FL31"/>
  <c r="FL23"/>
  <c r="FL15"/>
  <c r="FI61"/>
  <c r="FI54"/>
  <c r="FI40"/>
  <c r="FI31"/>
  <c r="FI23"/>
  <c r="FI15"/>
  <c r="FC61"/>
  <c r="FC54"/>
  <c r="FC40"/>
  <c r="FC31"/>
  <c r="FC23"/>
  <c r="FC15"/>
  <c r="FC17" s="1"/>
  <c r="FC36" s="1"/>
  <c r="FC41" s="1"/>
  <c r="EZ61"/>
  <c r="EZ54"/>
  <c r="EZ40"/>
  <c r="EZ31"/>
  <c r="EZ23"/>
  <c r="EZ15"/>
  <c r="EZ17" s="1"/>
  <c r="EZ36" s="1"/>
  <c r="EZ41" s="1"/>
  <c r="ET61"/>
  <c r="ET54"/>
  <c r="ET40"/>
  <c r="ET31"/>
  <c r="ET23"/>
  <c r="ET15"/>
  <c r="ET17" s="1"/>
  <c r="ET36" s="1"/>
  <c r="ET41" s="1"/>
  <c r="EQ61"/>
  <c r="EQ54"/>
  <c r="EQ40"/>
  <c r="ES40" s="1"/>
  <c r="EQ31"/>
  <c r="ES31" s="1"/>
  <c r="EQ23"/>
  <c r="ES23" s="1"/>
  <c r="EQ15"/>
  <c r="EQ17" s="1"/>
  <c r="EQ36" s="1"/>
  <c r="EQ41" s="1"/>
  <c r="EN61"/>
  <c r="EP61" s="1"/>
  <c r="EN54"/>
  <c r="EN56" s="1"/>
  <c r="EN62" s="1"/>
  <c r="EP62" s="1"/>
  <c r="EN40"/>
  <c r="EP40" s="1"/>
  <c r="EN31"/>
  <c r="EP31" s="1"/>
  <c r="EN23"/>
  <c r="EP23" s="1"/>
  <c r="EN15"/>
  <c r="EN17" s="1"/>
  <c r="EN36" s="1"/>
  <c r="EN41" s="1"/>
  <c r="EK61"/>
  <c r="EM61" s="1"/>
  <c r="EK54"/>
  <c r="EK56" s="1"/>
  <c r="EK62" s="1"/>
  <c r="EM62" s="1"/>
  <c r="EK40"/>
  <c r="EM40" s="1"/>
  <c r="EK31"/>
  <c r="EM31" s="1"/>
  <c r="EK23"/>
  <c r="EM23" s="1"/>
  <c r="EK15"/>
  <c r="EK17" s="1"/>
  <c r="EK36" s="1"/>
  <c r="EK41" s="1"/>
  <c r="EH61"/>
  <c r="EJ61" s="1"/>
  <c r="EH54"/>
  <c r="EH56" s="1"/>
  <c r="EH62" s="1"/>
  <c r="EJ62" s="1"/>
  <c r="EH40"/>
  <c r="EJ40" s="1"/>
  <c r="EH31"/>
  <c r="EJ31" s="1"/>
  <c r="EH23"/>
  <c r="EJ23" s="1"/>
  <c r="EH15"/>
  <c r="EH17" s="1"/>
  <c r="EH36" s="1"/>
  <c r="EH41" s="1"/>
  <c r="EE61"/>
  <c r="EG61" s="1"/>
  <c r="EE54"/>
  <c r="EE56" s="1"/>
  <c r="EE62" s="1"/>
  <c r="EE40"/>
  <c r="EG40" s="1"/>
  <c r="EE31"/>
  <c r="EG31" s="1"/>
  <c r="EE23"/>
  <c r="EG23" s="1"/>
  <c r="EE15"/>
  <c r="EE17" s="1"/>
  <c r="EE36" s="1"/>
  <c r="EE41" s="1"/>
  <c r="EB61"/>
  <c r="ED61" s="1"/>
  <c r="EB54"/>
  <c r="EB56" s="1"/>
  <c r="EB62" s="1"/>
  <c r="ED62" s="1"/>
  <c r="EB40"/>
  <c r="ED40" s="1"/>
  <c r="EB31"/>
  <c r="ED31" s="1"/>
  <c r="EB23"/>
  <c r="ED23" s="1"/>
  <c r="EB15"/>
  <c r="EB17" s="1"/>
  <c r="EB36" s="1"/>
  <c r="EB41" s="1"/>
  <c r="DV61"/>
  <c r="DX61" s="1"/>
  <c r="DV54"/>
  <c r="DV56" s="1"/>
  <c r="DV62" s="1"/>
  <c r="DX62" s="1"/>
  <c r="DV40"/>
  <c r="DX40" s="1"/>
  <c r="DV31"/>
  <c r="DX31" s="1"/>
  <c r="DV23"/>
  <c r="DX23" s="1"/>
  <c r="DV15"/>
  <c r="DV17" s="1"/>
  <c r="DV36" s="1"/>
  <c r="DV41" s="1"/>
  <c r="DS61"/>
  <c r="DU61" s="1"/>
  <c r="DS54"/>
  <c r="DS56" s="1"/>
  <c r="DS62" s="1"/>
  <c r="DU62" s="1"/>
  <c r="DS40"/>
  <c r="DU40" s="1"/>
  <c r="DS31"/>
  <c r="DU31" s="1"/>
  <c r="DS23"/>
  <c r="DU23" s="1"/>
  <c r="DS15"/>
  <c r="DS17" s="1"/>
  <c r="DS36" s="1"/>
  <c r="DS41" s="1"/>
  <c r="DP61"/>
  <c r="DR61" s="1"/>
  <c r="EA61" s="1"/>
  <c r="DP54"/>
  <c r="DP56" s="1"/>
  <c r="DP62" s="1"/>
  <c r="DP40"/>
  <c r="DR40" s="1"/>
  <c r="EA40" s="1"/>
  <c r="DP31"/>
  <c r="DR31" s="1"/>
  <c r="EA31" s="1"/>
  <c r="DP23"/>
  <c r="DR23" s="1"/>
  <c r="EA23" s="1"/>
  <c r="DP15"/>
  <c r="DP17" s="1"/>
  <c r="DP36" s="1"/>
  <c r="DP41" s="1"/>
  <c r="DJ61"/>
  <c r="DL61" s="1"/>
  <c r="DJ54"/>
  <c r="DJ56" s="1"/>
  <c r="DJ62" s="1"/>
  <c r="DL62" s="1"/>
  <c r="DJ40"/>
  <c r="DL40" s="1"/>
  <c r="DJ31"/>
  <c r="DL31" s="1"/>
  <c r="DJ23"/>
  <c r="DL23" s="1"/>
  <c r="DJ15"/>
  <c r="DJ17" s="1"/>
  <c r="DJ36" s="1"/>
  <c r="DJ41" s="1"/>
  <c r="DG61"/>
  <c r="DI61" s="1"/>
  <c r="DG54"/>
  <c r="DG56" s="1"/>
  <c r="DG62" s="1"/>
  <c r="DI62" s="1"/>
  <c r="DG40"/>
  <c r="DI40" s="1"/>
  <c r="DG31"/>
  <c r="DI31" s="1"/>
  <c r="DG23"/>
  <c r="DI23" s="1"/>
  <c r="DG15"/>
  <c r="DG17" s="1"/>
  <c r="DG36" s="1"/>
  <c r="DG41" s="1"/>
  <c r="DD61"/>
  <c r="DF61" s="1"/>
  <c r="DO61" s="1"/>
  <c r="DD54"/>
  <c r="DD56" s="1"/>
  <c r="DD62" s="1"/>
  <c r="DD40"/>
  <c r="DF40" s="1"/>
  <c r="DO40" s="1"/>
  <c r="DD31"/>
  <c r="DF31" s="1"/>
  <c r="DO31" s="1"/>
  <c r="DD23"/>
  <c r="DF23" s="1"/>
  <c r="DO23" s="1"/>
  <c r="DD15"/>
  <c r="DD17" s="1"/>
  <c r="DD36" s="1"/>
  <c r="DD41" s="1"/>
  <c r="CX61"/>
  <c r="CZ61" s="1"/>
  <c r="CX54"/>
  <c r="CX56" s="1"/>
  <c r="CX62" s="1"/>
  <c r="CZ62" s="1"/>
  <c r="CX40"/>
  <c r="CZ40" s="1"/>
  <c r="CX31"/>
  <c r="CZ31" s="1"/>
  <c r="CX23"/>
  <c r="CZ23" s="1"/>
  <c r="CX15"/>
  <c r="CX17" s="1"/>
  <c r="CX36" s="1"/>
  <c r="CX41" s="1"/>
  <c r="CU61"/>
  <c r="CW61" s="1"/>
  <c r="CU54"/>
  <c r="CU56" s="1"/>
  <c r="CU62" s="1"/>
  <c r="CW62" s="1"/>
  <c r="CU40"/>
  <c r="CW40" s="1"/>
  <c r="CU31"/>
  <c r="CW31" s="1"/>
  <c r="CU23"/>
  <c r="CW23" s="1"/>
  <c r="CU15"/>
  <c r="CU17" s="1"/>
  <c r="CU36" s="1"/>
  <c r="CU41" s="1"/>
  <c r="CR61"/>
  <c r="CT61" s="1"/>
  <c r="CR54"/>
  <c r="CR56" s="1"/>
  <c r="CR62" s="1"/>
  <c r="CT62" s="1"/>
  <c r="CR40"/>
  <c r="CT40" s="1"/>
  <c r="CR31"/>
  <c r="CT31" s="1"/>
  <c r="CR23"/>
  <c r="CT23" s="1"/>
  <c r="CR15"/>
  <c r="CR17" s="1"/>
  <c r="CR36" s="1"/>
  <c r="CR41" s="1"/>
  <c r="CO61"/>
  <c r="CQ61" s="1"/>
  <c r="CO54"/>
  <c r="CO56" s="1"/>
  <c r="CO62" s="1"/>
  <c r="CQ62" s="1"/>
  <c r="CO40"/>
  <c r="CQ40" s="1"/>
  <c r="CO31"/>
  <c r="CQ31" s="1"/>
  <c r="CO23"/>
  <c r="CQ23" s="1"/>
  <c r="CO15"/>
  <c r="CO17" s="1"/>
  <c r="CO36" s="1"/>
  <c r="CO41" s="1"/>
  <c r="CL61"/>
  <c r="CN61" s="1"/>
  <c r="CL54"/>
  <c r="CL56" s="1"/>
  <c r="CL62" s="1"/>
  <c r="CN62" s="1"/>
  <c r="CL40"/>
  <c r="CN40" s="1"/>
  <c r="CL31"/>
  <c r="CN31" s="1"/>
  <c r="CL23"/>
  <c r="CN23" s="1"/>
  <c r="CL15"/>
  <c r="CL17" s="1"/>
  <c r="CL36" s="1"/>
  <c r="CL41" s="1"/>
  <c r="CI61"/>
  <c r="CK61" s="1"/>
  <c r="CI54"/>
  <c r="CI56" s="1"/>
  <c r="CI62" s="1"/>
  <c r="CK62" s="1"/>
  <c r="CI40"/>
  <c r="CK40" s="1"/>
  <c r="CI31"/>
  <c r="CK31" s="1"/>
  <c r="CI23"/>
  <c r="CK23" s="1"/>
  <c r="CI15"/>
  <c r="CI17" s="1"/>
  <c r="CI36" s="1"/>
  <c r="CI41" s="1"/>
  <c r="CF61"/>
  <c r="CH61" s="1"/>
  <c r="DC61" s="1"/>
  <c r="CF54"/>
  <c r="CF56" s="1"/>
  <c r="CF62" s="1"/>
  <c r="CF40"/>
  <c r="CH40" s="1"/>
  <c r="DC40" s="1"/>
  <c r="CF31"/>
  <c r="CH31" s="1"/>
  <c r="DC31" s="1"/>
  <c r="CF23"/>
  <c r="CH23" s="1"/>
  <c r="DC23" s="1"/>
  <c r="CF15"/>
  <c r="CF17" s="1"/>
  <c r="CF36" s="1"/>
  <c r="CF41" s="1"/>
  <c r="BB61"/>
  <c r="BD61" s="1"/>
  <c r="BB54"/>
  <c r="BB56" s="1"/>
  <c r="BB62" s="1"/>
  <c r="BD62" s="1"/>
  <c r="BB40"/>
  <c r="BD40" s="1"/>
  <c r="BB31"/>
  <c r="BD31" s="1"/>
  <c r="BB23"/>
  <c r="BD23" s="1"/>
  <c r="BB15"/>
  <c r="BB17" s="1"/>
  <c r="BB36" s="1"/>
  <c r="BB41" s="1"/>
  <c r="AY61"/>
  <c r="BA61" s="1"/>
  <c r="AY54"/>
  <c r="AY56" s="1"/>
  <c r="AY62" s="1"/>
  <c r="BA62" s="1"/>
  <c r="AY40"/>
  <c r="BA40" s="1"/>
  <c r="AY31"/>
  <c r="BA31" s="1"/>
  <c r="AY23"/>
  <c r="BA23" s="1"/>
  <c r="AY15"/>
  <c r="AY17" s="1"/>
  <c r="AY36" s="1"/>
  <c r="AY41" s="1"/>
  <c r="AV61"/>
  <c r="AX61" s="1"/>
  <c r="AV54"/>
  <c r="AV56" s="1"/>
  <c r="AV62" s="1"/>
  <c r="AX62" s="1"/>
  <c r="AV40"/>
  <c r="AX40" s="1"/>
  <c r="AV31"/>
  <c r="AX31" s="1"/>
  <c r="AV23"/>
  <c r="AX23" s="1"/>
  <c r="AV15"/>
  <c r="AV17" s="1"/>
  <c r="AV36" s="1"/>
  <c r="AV41" s="1"/>
  <c r="AS61"/>
  <c r="AU61" s="1"/>
  <c r="AS54"/>
  <c r="AS56" s="1"/>
  <c r="AS62" s="1"/>
  <c r="AU62" s="1"/>
  <c r="AS40"/>
  <c r="AU40" s="1"/>
  <c r="AS31"/>
  <c r="AU31" s="1"/>
  <c r="AS23"/>
  <c r="AU23" s="1"/>
  <c r="AS15"/>
  <c r="AS17" s="1"/>
  <c r="AS36" s="1"/>
  <c r="AS41" s="1"/>
  <c r="AP61"/>
  <c r="AR61" s="1"/>
  <c r="AP54"/>
  <c r="AP56" s="1"/>
  <c r="AP62" s="1"/>
  <c r="AR62" s="1"/>
  <c r="AP40"/>
  <c r="AR40" s="1"/>
  <c r="AP31"/>
  <c r="AR31" s="1"/>
  <c r="AP23"/>
  <c r="AR23" s="1"/>
  <c r="AP15"/>
  <c r="AP17" s="1"/>
  <c r="AP36" s="1"/>
  <c r="AP41" s="1"/>
  <c r="AM61"/>
  <c r="AO61" s="1"/>
  <c r="AM54"/>
  <c r="AM56" s="1"/>
  <c r="AM62" s="1"/>
  <c r="AO62" s="1"/>
  <c r="AM40"/>
  <c r="AO40" s="1"/>
  <c r="AM31"/>
  <c r="AO31" s="1"/>
  <c r="AM23"/>
  <c r="AO23" s="1"/>
  <c r="AM15"/>
  <c r="AM17" s="1"/>
  <c r="AM36" s="1"/>
  <c r="AM41" s="1"/>
  <c r="AJ61"/>
  <c r="AJ54"/>
  <c r="AJ40"/>
  <c r="AJ31"/>
  <c r="AJ23"/>
  <c r="AJ15"/>
  <c r="AJ17" s="1"/>
  <c r="AJ36" s="1"/>
  <c r="AJ41" s="1"/>
  <c r="AG61"/>
  <c r="AI61" s="1"/>
  <c r="AG54"/>
  <c r="AG56" s="1"/>
  <c r="AG62" s="1"/>
  <c r="AG40"/>
  <c r="AI40" s="1"/>
  <c r="AG31"/>
  <c r="AI31" s="1"/>
  <c r="AG23"/>
  <c r="AI23" s="1"/>
  <c r="AG15"/>
  <c r="AG17" s="1"/>
  <c r="AG36" s="1"/>
  <c r="AG41" s="1"/>
  <c r="AA61"/>
  <c r="AC61" s="1"/>
  <c r="AA54"/>
  <c r="AA56" s="1"/>
  <c r="AA62" s="1"/>
  <c r="AA40"/>
  <c r="AC40" s="1"/>
  <c r="AA31"/>
  <c r="AC31" s="1"/>
  <c r="AA23"/>
  <c r="AA15"/>
  <c r="AA17" s="1"/>
  <c r="AA36" s="1"/>
  <c r="AA41" s="1"/>
  <c r="X61"/>
  <c r="Z61" s="1"/>
  <c r="X54"/>
  <c r="X56" s="1"/>
  <c r="X62" s="1"/>
  <c r="X40"/>
  <c r="Z40" s="1"/>
  <c r="X31"/>
  <c r="X23"/>
  <c r="X15"/>
  <c r="X17" s="1"/>
  <c r="X36" s="1"/>
  <c r="X41" s="1"/>
  <c r="U61"/>
  <c r="W61" s="1"/>
  <c r="U54"/>
  <c r="U56" s="1"/>
  <c r="U62" s="1"/>
  <c r="U40"/>
  <c r="W40" s="1"/>
  <c r="U31"/>
  <c r="W31" s="1"/>
  <c r="U23"/>
  <c r="W23" s="1"/>
  <c r="U15"/>
  <c r="U17" s="1"/>
  <c r="U36" s="1"/>
  <c r="U41" s="1"/>
  <c r="R61"/>
  <c r="T61" s="1"/>
  <c r="R54"/>
  <c r="R56" s="1"/>
  <c r="R62" s="1"/>
  <c r="R40"/>
  <c r="T40" s="1"/>
  <c r="R31"/>
  <c r="R23"/>
  <c r="R17"/>
  <c r="R36" s="1"/>
  <c r="R41" s="1"/>
  <c r="O61"/>
  <c r="Q61" s="1"/>
  <c r="O54"/>
  <c r="O56" s="1"/>
  <c r="O62" s="1"/>
  <c r="O40"/>
  <c r="Q40" s="1"/>
  <c r="O31"/>
  <c r="O23"/>
  <c r="O15"/>
  <c r="O17" s="1"/>
  <c r="O36" s="1"/>
  <c r="O41" s="1"/>
  <c r="L61"/>
  <c r="N61" s="1"/>
  <c r="L54"/>
  <c r="L56" s="1"/>
  <c r="L62" s="1"/>
  <c r="L40"/>
  <c r="N40" s="1"/>
  <c r="L31"/>
  <c r="L23"/>
  <c r="L17"/>
  <c r="L36" s="1"/>
  <c r="L41" s="1"/>
  <c r="I61"/>
  <c r="K61" s="1"/>
  <c r="I54"/>
  <c r="I56" s="1"/>
  <c r="I62" s="1"/>
  <c r="I40"/>
  <c r="K40" s="1"/>
  <c r="I31"/>
  <c r="I23"/>
  <c r="I15"/>
  <c r="I17" s="1"/>
  <c r="I36" s="1"/>
  <c r="I41" s="1"/>
  <c r="H64"/>
  <c r="H60"/>
  <c r="H59"/>
  <c r="H58"/>
  <c r="H57"/>
  <c r="H55"/>
  <c r="H53"/>
  <c r="H52"/>
  <c r="H51"/>
  <c r="H50"/>
  <c r="H49"/>
  <c r="H48"/>
  <c r="H47"/>
  <c r="H46"/>
  <c r="H45"/>
  <c r="H44"/>
  <c r="H43"/>
  <c r="H39"/>
  <c r="H38"/>
  <c r="H37"/>
  <c r="H35"/>
  <c r="AF35" s="1"/>
  <c r="H34"/>
  <c r="AF34" s="1"/>
  <c r="H33"/>
  <c r="AF33" s="1"/>
  <c r="H32"/>
  <c r="AF32" s="1"/>
  <c r="H30"/>
  <c r="H29"/>
  <c r="H28"/>
  <c r="H27"/>
  <c r="H26"/>
  <c r="AF26" s="1"/>
  <c r="H25"/>
  <c r="AF25" s="1"/>
  <c r="H24"/>
  <c r="AF24" s="1"/>
  <c r="H22"/>
  <c r="AF22" s="1"/>
  <c r="H21"/>
  <c r="AF21" s="1"/>
  <c r="H20"/>
  <c r="H19"/>
  <c r="AF19" s="1"/>
  <c r="H18"/>
  <c r="AF18" s="1"/>
  <c r="H16"/>
  <c r="H14"/>
  <c r="H13"/>
  <c r="H12"/>
  <c r="H11"/>
  <c r="F61"/>
  <c r="H61" s="1"/>
  <c r="F54"/>
  <c r="F56" s="1"/>
  <c r="F62" s="1"/>
  <c r="F40"/>
  <c r="H40" s="1"/>
  <c r="F31"/>
  <c r="F23"/>
  <c r="F17"/>
  <c r="F36" s="1"/>
  <c r="F41" s="1"/>
  <c r="AF12"/>
  <c r="AF16"/>
  <c r="E37"/>
  <c r="AF37" s="1"/>
  <c r="E38"/>
  <c r="AF38" s="1"/>
  <c r="E39"/>
  <c r="AF39" s="1"/>
  <c r="E43"/>
  <c r="E44"/>
  <c r="E45"/>
  <c r="E46"/>
  <c r="E47"/>
  <c r="E48"/>
  <c r="E49"/>
  <c r="E50"/>
  <c r="AF50" s="1"/>
  <c r="E51"/>
  <c r="AF51" s="1"/>
  <c r="E52"/>
  <c r="AF52" s="1"/>
  <c r="E53"/>
  <c r="AF53" s="1"/>
  <c r="E55"/>
  <c r="AF55" s="1"/>
  <c r="E57"/>
  <c r="AF57" s="1"/>
  <c r="E58"/>
  <c r="AF58" s="1"/>
  <c r="E59"/>
  <c r="AF59" s="1"/>
  <c r="E60"/>
  <c r="AF60" s="1"/>
  <c r="E64"/>
  <c r="C61"/>
  <c r="E61" s="1"/>
  <c r="AF61" s="1"/>
  <c r="C54"/>
  <c r="C56" s="1"/>
  <c r="C62" s="1"/>
  <c r="C40"/>
  <c r="E40" s="1"/>
  <c r="AF40" s="1"/>
  <c r="C31"/>
  <c r="C23"/>
  <c r="C17"/>
  <c r="C36" s="1"/>
  <c r="C41" s="1"/>
  <c r="PZ12"/>
  <c r="PZ13"/>
  <c r="PZ14"/>
  <c r="PZ16"/>
  <c r="PZ18"/>
  <c r="PZ19"/>
  <c r="PZ20"/>
  <c r="PZ21"/>
  <c r="PZ22"/>
  <c r="PZ24"/>
  <c r="PZ25"/>
  <c r="PZ26"/>
  <c r="PZ27"/>
  <c r="PZ28"/>
  <c r="PZ29"/>
  <c r="PZ30"/>
  <c r="PZ32"/>
  <c r="PZ33"/>
  <c r="PZ34"/>
  <c r="PZ35"/>
  <c r="PZ37"/>
  <c r="PZ38"/>
  <c r="PZ39"/>
  <c r="PZ43"/>
  <c r="PZ44"/>
  <c r="PZ45"/>
  <c r="PZ46"/>
  <c r="PZ47"/>
  <c r="PZ48"/>
  <c r="PZ49"/>
  <c r="PZ50"/>
  <c r="PZ51"/>
  <c r="PZ52"/>
  <c r="PZ53"/>
  <c r="PZ55"/>
  <c r="PZ57"/>
  <c r="PZ58"/>
  <c r="PZ59"/>
  <c r="PZ60"/>
  <c r="PZ64"/>
  <c r="PZ11"/>
  <c r="PY12"/>
  <c r="PY13"/>
  <c r="PY14"/>
  <c r="PY16"/>
  <c r="PY18"/>
  <c r="PY19"/>
  <c r="PY20"/>
  <c r="PY21"/>
  <c r="PY22"/>
  <c r="PY24"/>
  <c r="PY25"/>
  <c r="PY26"/>
  <c r="PY27"/>
  <c r="PY28"/>
  <c r="PY29"/>
  <c r="PY30"/>
  <c r="PY32"/>
  <c r="PY33"/>
  <c r="PY34"/>
  <c r="PY35"/>
  <c r="PY37"/>
  <c r="PY38"/>
  <c r="PY39"/>
  <c r="PY43"/>
  <c r="PY44"/>
  <c r="PY45"/>
  <c r="PY46"/>
  <c r="PY47"/>
  <c r="PY48"/>
  <c r="PY49"/>
  <c r="PY50"/>
  <c r="PY51"/>
  <c r="PY52"/>
  <c r="PY53"/>
  <c r="PY55"/>
  <c r="PY57"/>
  <c r="PY58"/>
  <c r="PY59"/>
  <c r="PY60"/>
  <c r="PY64"/>
  <c r="PY11"/>
  <c r="OA61"/>
  <c r="OA54"/>
  <c r="OA56" s="1"/>
  <c r="OA40"/>
  <c r="OA31"/>
  <c r="OB31" s="1"/>
  <c r="OA23"/>
  <c r="OA15"/>
  <c r="OA17" s="1"/>
  <c r="OA36" s="1"/>
  <c r="OA41" s="1"/>
  <c r="OB41" s="1"/>
  <c r="NX61"/>
  <c r="NW61"/>
  <c r="NY61" s="1"/>
  <c r="NX54"/>
  <c r="NX56" s="1"/>
  <c r="NW54"/>
  <c r="NW56" s="1"/>
  <c r="NW62" s="1"/>
  <c r="NX40"/>
  <c r="NW40"/>
  <c r="NY40" s="1"/>
  <c r="NX31"/>
  <c r="NW31"/>
  <c r="NY31" s="1"/>
  <c r="NX23"/>
  <c r="NW23"/>
  <c r="NY23" s="1"/>
  <c r="NX15"/>
  <c r="NX17" s="1"/>
  <c r="NX36" s="1"/>
  <c r="NX41" s="1"/>
  <c r="NW15"/>
  <c r="NW17" s="1"/>
  <c r="NW36" s="1"/>
  <c r="NW41" s="1"/>
  <c r="NU61"/>
  <c r="NU54"/>
  <c r="NU56" s="1"/>
  <c r="NU62" s="1"/>
  <c r="NU40"/>
  <c r="NU31"/>
  <c r="NU23"/>
  <c r="NU15"/>
  <c r="NU17" s="1"/>
  <c r="NU36" s="1"/>
  <c r="NU41" s="1"/>
  <c r="NR61"/>
  <c r="NR54"/>
  <c r="NR56" s="1"/>
  <c r="NR40"/>
  <c r="NR31"/>
  <c r="NS31" s="1"/>
  <c r="NR23"/>
  <c r="NR15"/>
  <c r="NR17" s="1"/>
  <c r="NR36" s="1"/>
  <c r="NR41" s="1"/>
  <c r="NS41" s="1"/>
  <c r="LV61"/>
  <c r="LV54"/>
  <c r="LV56" s="1"/>
  <c r="LV62" s="1"/>
  <c r="LV40"/>
  <c r="LV31"/>
  <c r="LV23"/>
  <c r="LV15"/>
  <c r="LV17" s="1"/>
  <c r="LV36" s="1"/>
  <c r="QB57"/>
  <c r="QC57"/>
  <c r="NK57"/>
  <c r="NL57"/>
  <c r="LO57"/>
  <c r="LP57"/>
  <c r="KQ57"/>
  <c r="LX57" s="1"/>
  <c r="KR57"/>
  <c r="LY57" s="1"/>
  <c r="JY57"/>
  <c r="JZ57"/>
  <c r="JM57"/>
  <c r="JN57"/>
  <c r="JA57"/>
  <c r="JB57"/>
  <c r="IO57"/>
  <c r="IP57"/>
  <c r="IC57"/>
  <c r="ID57"/>
  <c r="HN57"/>
  <c r="HO57"/>
  <c r="HE57"/>
  <c r="KE57" s="1"/>
  <c r="HF57"/>
  <c r="KF57" s="1"/>
  <c r="GG57"/>
  <c r="GH57"/>
  <c r="FU57"/>
  <c r="FV57"/>
  <c r="FF57"/>
  <c r="FG57"/>
  <c r="EW57"/>
  <c r="EX57"/>
  <c r="DY57"/>
  <c r="DZ57"/>
  <c r="DM57"/>
  <c r="DN57"/>
  <c r="DA57"/>
  <c r="DB57"/>
  <c r="GJ57"/>
  <c r="MA57" s="1"/>
  <c r="QE57" s="1"/>
  <c r="QH57" s="1"/>
  <c r="QN57" s="1"/>
  <c r="GK57"/>
  <c r="AE57"/>
  <c r="AD57"/>
  <c r="QL61"/>
  <c r="QK61"/>
  <c r="QL40"/>
  <c r="QK40"/>
  <c r="QL31"/>
  <c r="QK31"/>
  <c r="QL15"/>
  <c r="QL17" s="1"/>
  <c r="QK15"/>
  <c r="QK17" s="1"/>
  <c r="PW61"/>
  <c r="PW54"/>
  <c r="PW56" s="1"/>
  <c r="PW62" s="1"/>
  <c r="PW40"/>
  <c r="PW31"/>
  <c r="PW23"/>
  <c r="PW15"/>
  <c r="PW17" s="1"/>
  <c r="PT61"/>
  <c r="PS61"/>
  <c r="PU61" s="1"/>
  <c r="PT54"/>
  <c r="PT56" s="1"/>
  <c r="PT62" s="1"/>
  <c r="PS54"/>
  <c r="PT40"/>
  <c r="PS40"/>
  <c r="PU40" s="1"/>
  <c r="PT31"/>
  <c r="PS31"/>
  <c r="PU31" s="1"/>
  <c r="PT23"/>
  <c r="PS23"/>
  <c r="PU23" s="1"/>
  <c r="PT15"/>
  <c r="PT17" s="1"/>
  <c r="PS15"/>
  <c r="QC12"/>
  <c r="QC13"/>
  <c r="QC14"/>
  <c r="QC16"/>
  <c r="QC18"/>
  <c r="QC19"/>
  <c r="QC20"/>
  <c r="QC21"/>
  <c r="QC22"/>
  <c r="QC24"/>
  <c r="QC25"/>
  <c r="QC26"/>
  <c r="QC27"/>
  <c r="QC28"/>
  <c r="QC29"/>
  <c r="QC30"/>
  <c r="QC32"/>
  <c r="QC33"/>
  <c r="QC34"/>
  <c r="QC35"/>
  <c r="QC37"/>
  <c r="QC38"/>
  <c r="QC39"/>
  <c r="QC43"/>
  <c r="QC44"/>
  <c r="QC45"/>
  <c r="QC46"/>
  <c r="QC47"/>
  <c r="QC48"/>
  <c r="QC49"/>
  <c r="QC50"/>
  <c r="QC51"/>
  <c r="QC52"/>
  <c r="QC53"/>
  <c r="QC55"/>
  <c r="QC58"/>
  <c r="QC59"/>
  <c r="QC60"/>
  <c r="QC64"/>
  <c r="QB12"/>
  <c r="QB14"/>
  <c r="QB16"/>
  <c r="QB18"/>
  <c r="QB19"/>
  <c r="QB20"/>
  <c r="QB21"/>
  <c r="QB22"/>
  <c r="QB24"/>
  <c r="QB25"/>
  <c r="QB26"/>
  <c r="QB27"/>
  <c r="QB28"/>
  <c r="QB30"/>
  <c r="QB32"/>
  <c r="QB33"/>
  <c r="QB34"/>
  <c r="QB35"/>
  <c r="QB37"/>
  <c r="QB38"/>
  <c r="QB39"/>
  <c r="QB43"/>
  <c r="QB44"/>
  <c r="QB45"/>
  <c r="QB46"/>
  <c r="QB47"/>
  <c r="QB48"/>
  <c r="QB49"/>
  <c r="QB50"/>
  <c r="QB51"/>
  <c r="QB52"/>
  <c r="QB53"/>
  <c r="QB55"/>
  <c r="QB58"/>
  <c r="QB59"/>
  <c r="QB60"/>
  <c r="QB64"/>
  <c r="QC11"/>
  <c r="QB11"/>
  <c r="NL12"/>
  <c r="NL13"/>
  <c r="NL14"/>
  <c r="NL16"/>
  <c r="NL18"/>
  <c r="NL19"/>
  <c r="NL20"/>
  <c r="NL21"/>
  <c r="NL22"/>
  <c r="NL24"/>
  <c r="NL25"/>
  <c r="NL26"/>
  <c r="NL27"/>
  <c r="NL28"/>
  <c r="NL29"/>
  <c r="NL30"/>
  <c r="NL32"/>
  <c r="NL33"/>
  <c r="NL34"/>
  <c r="NL35"/>
  <c r="NL37"/>
  <c r="NL38"/>
  <c r="NL39"/>
  <c r="NL43"/>
  <c r="NL44"/>
  <c r="NL45"/>
  <c r="NL46"/>
  <c r="NL47"/>
  <c r="NL48"/>
  <c r="NL49"/>
  <c r="NL50"/>
  <c r="NL51"/>
  <c r="NL52"/>
  <c r="NL53"/>
  <c r="NL55"/>
  <c r="NL58"/>
  <c r="NL59"/>
  <c r="NL60"/>
  <c r="NL64"/>
  <c r="NK12"/>
  <c r="NK13"/>
  <c r="NK14"/>
  <c r="NK16"/>
  <c r="NK18"/>
  <c r="NK19"/>
  <c r="NK20"/>
  <c r="NK21"/>
  <c r="NK22"/>
  <c r="NK24"/>
  <c r="NK25"/>
  <c r="NK26"/>
  <c r="NK27"/>
  <c r="NK28"/>
  <c r="NK29"/>
  <c r="NK30"/>
  <c r="NK32"/>
  <c r="NK33"/>
  <c r="NK34"/>
  <c r="NK35"/>
  <c r="NK37"/>
  <c r="NK38"/>
  <c r="NK39"/>
  <c r="NK43"/>
  <c r="NK44"/>
  <c r="NK45"/>
  <c r="NK46"/>
  <c r="NK47"/>
  <c r="NK48"/>
  <c r="NK49"/>
  <c r="NK50"/>
  <c r="NK51"/>
  <c r="NK52"/>
  <c r="NK53"/>
  <c r="NK55"/>
  <c r="NK58"/>
  <c r="NK59"/>
  <c r="NK60"/>
  <c r="NK64"/>
  <c r="NL11"/>
  <c r="NK11"/>
  <c r="PQ61"/>
  <c r="PZ61" s="1"/>
  <c r="PP61"/>
  <c r="PR61" s="1"/>
  <c r="OY61"/>
  <c r="OX61"/>
  <c r="OZ61" s="1"/>
  <c r="OV61"/>
  <c r="OU61"/>
  <c r="OW61" s="1"/>
  <c r="OS61"/>
  <c r="OR61"/>
  <c r="OT61" s="1"/>
  <c r="OP61"/>
  <c r="OO61"/>
  <c r="OQ61" s="1"/>
  <c r="OM61"/>
  <c r="OL61"/>
  <c r="ON61" s="1"/>
  <c r="OJ61"/>
  <c r="OI61"/>
  <c r="NO61"/>
  <c r="OG61" s="1"/>
  <c r="NI61"/>
  <c r="NH61"/>
  <c r="NJ61" s="1"/>
  <c r="NF61"/>
  <c r="NE61"/>
  <c r="NG61" s="1"/>
  <c r="NC61"/>
  <c r="ND61" s="1"/>
  <c r="MZ61"/>
  <c r="MW61"/>
  <c r="MT61"/>
  <c r="MS61"/>
  <c r="MU61" s="1"/>
  <c r="MQ61"/>
  <c r="MN61"/>
  <c r="MK61"/>
  <c r="MH61"/>
  <c r="PQ54"/>
  <c r="PQ56" s="1"/>
  <c r="PQ62" s="1"/>
  <c r="PP54"/>
  <c r="OY54"/>
  <c r="OY56" s="1"/>
  <c r="OY62" s="1"/>
  <c r="OX54"/>
  <c r="OV54"/>
  <c r="OV56" s="1"/>
  <c r="OV62" s="1"/>
  <c r="OU54"/>
  <c r="OS54"/>
  <c r="OS56" s="1"/>
  <c r="OS62" s="1"/>
  <c r="OR54"/>
  <c r="OP54"/>
  <c r="OP56" s="1"/>
  <c r="OP62" s="1"/>
  <c r="OO54"/>
  <c r="OM54"/>
  <c r="OM56" s="1"/>
  <c r="OM62" s="1"/>
  <c r="OL54"/>
  <c r="OJ54"/>
  <c r="OI54"/>
  <c r="NO54"/>
  <c r="NO56" s="1"/>
  <c r="NI54"/>
  <c r="NI56" s="1"/>
  <c r="NI62" s="1"/>
  <c r="NH54"/>
  <c r="NF54"/>
  <c r="NF56" s="1"/>
  <c r="NF62" s="1"/>
  <c r="NE54"/>
  <c r="NC54"/>
  <c r="NC56" s="1"/>
  <c r="MZ54"/>
  <c r="MZ56" s="1"/>
  <c r="MZ62" s="1"/>
  <c r="MW54"/>
  <c r="MW56" s="1"/>
  <c r="MW62" s="1"/>
  <c r="MT54"/>
  <c r="MT56" s="1"/>
  <c r="MT62" s="1"/>
  <c r="MS54"/>
  <c r="MQ54"/>
  <c r="MQ56" s="1"/>
  <c r="MQ62" s="1"/>
  <c r="MN54"/>
  <c r="MN56" s="1"/>
  <c r="MN62" s="1"/>
  <c r="MO62" s="1"/>
  <c r="MK54"/>
  <c r="MK56" s="1"/>
  <c r="MK62" s="1"/>
  <c r="ML62" s="1"/>
  <c r="MH54"/>
  <c r="MH56" s="1"/>
  <c r="MH62" s="1"/>
  <c r="MI62" s="1"/>
  <c r="PQ40"/>
  <c r="PZ40" s="1"/>
  <c r="PP40"/>
  <c r="PR40" s="1"/>
  <c r="OY40"/>
  <c r="OX40"/>
  <c r="OZ40" s="1"/>
  <c r="OV40"/>
  <c r="OU40"/>
  <c r="OW40" s="1"/>
  <c r="OS40"/>
  <c r="OR40"/>
  <c r="OT40" s="1"/>
  <c r="OP40"/>
  <c r="OO40"/>
  <c r="OQ40" s="1"/>
  <c r="OM40"/>
  <c r="OL40"/>
  <c r="ON40" s="1"/>
  <c r="OJ40"/>
  <c r="OI40"/>
  <c r="NO40"/>
  <c r="OG40" s="1"/>
  <c r="NI40"/>
  <c r="NH40"/>
  <c r="NJ40" s="1"/>
  <c r="NF40"/>
  <c r="NE40"/>
  <c r="NG40" s="1"/>
  <c r="NC40"/>
  <c r="MZ40"/>
  <c r="MW40"/>
  <c r="MT40"/>
  <c r="MS40"/>
  <c r="MU40" s="1"/>
  <c r="MQ40"/>
  <c r="MN40"/>
  <c r="MK40"/>
  <c r="MH40"/>
  <c r="PQ31"/>
  <c r="PP31"/>
  <c r="PR31" s="1"/>
  <c r="OY31"/>
  <c r="OX31"/>
  <c r="OV31"/>
  <c r="OU31"/>
  <c r="OW31" s="1"/>
  <c r="OS31"/>
  <c r="OR31"/>
  <c r="OT31" s="1"/>
  <c r="OP31"/>
  <c r="OO31"/>
  <c r="OQ31" s="1"/>
  <c r="OM31"/>
  <c r="OL31"/>
  <c r="ON31" s="1"/>
  <c r="OJ31"/>
  <c r="OI31"/>
  <c r="NO31"/>
  <c r="NI31"/>
  <c r="NH31"/>
  <c r="NJ31" s="1"/>
  <c r="NF31"/>
  <c r="NE31"/>
  <c r="NG31" s="1"/>
  <c r="NC31"/>
  <c r="MZ31"/>
  <c r="MW31"/>
  <c r="MT31"/>
  <c r="MS31"/>
  <c r="MU31" s="1"/>
  <c r="MQ31"/>
  <c r="MN31"/>
  <c r="MK31"/>
  <c r="MH31"/>
  <c r="PQ23"/>
  <c r="PZ23" s="1"/>
  <c r="PP23"/>
  <c r="PR23" s="1"/>
  <c r="OY23"/>
  <c r="OX23"/>
  <c r="OZ23" s="1"/>
  <c r="OV23"/>
  <c r="OU23"/>
  <c r="OW23" s="1"/>
  <c r="OS23"/>
  <c r="OR23"/>
  <c r="OT23" s="1"/>
  <c r="OP23"/>
  <c r="OO23"/>
  <c r="OQ23" s="1"/>
  <c r="OM23"/>
  <c r="OL23"/>
  <c r="ON23" s="1"/>
  <c r="OJ23"/>
  <c r="OI23"/>
  <c r="NO23"/>
  <c r="NI23"/>
  <c r="NH23"/>
  <c r="NJ23" s="1"/>
  <c r="NF23"/>
  <c r="NE23"/>
  <c r="NG23" s="1"/>
  <c r="NC23"/>
  <c r="MZ23"/>
  <c r="MW23"/>
  <c r="MT23"/>
  <c r="MS23"/>
  <c r="MU23" s="1"/>
  <c r="MQ23"/>
  <c r="MN23"/>
  <c r="MK23"/>
  <c r="MH23"/>
  <c r="MI23" s="1"/>
  <c r="PQ15"/>
  <c r="PQ17" s="1"/>
  <c r="PZ17" s="1"/>
  <c r="PP15"/>
  <c r="OY15"/>
  <c r="OY17" s="1"/>
  <c r="OX15"/>
  <c r="OV15"/>
  <c r="OV17" s="1"/>
  <c r="OU15"/>
  <c r="OS15"/>
  <c r="OS17" s="1"/>
  <c r="OR15"/>
  <c r="OP15"/>
  <c r="OP17" s="1"/>
  <c r="OO15"/>
  <c r="OM15"/>
  <c r="OM17" s="1"/>
  <c r="OL15"/>
  <c r="OJ15"/>
  <c r="OI15"/>
  <c r="NO15"/>
  <c r="NO17" s="1"/>
  <c r="NI15"/>
  <c r="NI17" s="1"/>
  <c r="NH15"/>
  <c r="NF15"/>
  <c r="NF17" s="1"/>
  <c r="NE15"/>
  <c r="NC15"/>
  <c r="NC17" s="1"/>
  <c r="MZ15"/>
  <c r="MZ17" s="1"/>
  <c r="MW15"/>
  <c r="MW17" s="1"/>
  <c r="MT15"/>
  <c r="MT17" s="1"/>
  <c r="MS15"/>
  <c r="MQ15"/>
  <c r="MQ17" s="1"/>
  <c r="MN15"/>
  <c r="MN17" s="1"/>
  <c r="MK15"/>
  <c r="MK17" s="1"/>
  <c r="MH15"/>
  <c r="MH17" s="1"/>
  <c r="LP12"/>
  <c r="LP13"/>
  <c r="LP14"/>
  <c r="LP16"/>
  <c r="LP18"/>
  <c r="LP19"/>
  <c r="LP20"/>
  <c r="LP21"/>
  <c r="LP22"/>
  <c r="LP24"/>
  <c r="LP25"/>
  <c r="LP26"/>
  <c r="LP27"/>
  <c r="LP28"/>
  <c r="LP29"/>
  <c r="LP30"/>
  <c r="LP32"/>
  <c r="LP33"/>
  <c r="LP34"/>
  <c r="LP35"/>
  <c r="LP37"/>
  <c r="LP38"/>
  <c r="LP39"/>
  <c r="LP43"/>
  <c r="LP44"/>
  <c r="LP45"/>
  <c r="LP46"/>
  <c r="LP47"/>
  <c r="LP48"/>
  <c r="LP49"/>
  <c r="LP50"/>
  <c r="LP51"/>
  <c r="LP52"/>
  <c r="LP53"/>
  <c r="LP55"/>
  <c r="LP58"/>
  <c r="LP59"/>
  <c r="LP60"/>
  <c r="LP64"/>
  <c r="LO12"/>
  <c r="LO13"/>
  <c r="LO14"/>
  <c r="LO16"/>
  <c r="LO18"/>
  <c r="LO19"/>
  <c r="LO20"/>
  <c r="LO21"/>
  <c r="LO22"/>
  <c r="LO24"/>
  <c r="LO25"/>
  <c r="LO26"/>
  <c r="LO27"/>
  <c r="LO28"/>
  <c r="LO29"/>
  <c r="LO30"/>
  <c r="LO32"/>
  <c r="LO33"/>
  <c r="LO34"/>
  <c r="LO35"/>
  <c r="LO37"/>
  <c r="LO38"/>
  <c r="LO39"/>
  <c r="LO43"/>
  <c r="LO44"/>
  <c r="LO45"/>
  <c r="LO46"/>
  <c r="LO47"/>
  <c r="LO48"/>
  <c r="LO49"/>
  <c r="LO50"/>
  <c r="LO51"/>
  <c r="LO52"/>
  <c r="LO53"/>
  <c r="LO55"/>
  <c r="LO58"/>
  <c r="LO59"/>
  <c r="LO60"/>
  <c r="LO64"/>
  <c r="LP11"/>
  <c r="LO11"/>
  <c r="KR12"/>
  <c r="LY12" s="1"/>
  <c r="KR13"/>
  <c r="LY13" s="1"/>
  <c r="KR14"/>
  <c r="LY14" s="1"/>
  <c r="KR16"/>
  <c r="LY16" s="1"/>
  <c r="KR18"/>
  <c r="LY18" s="1"/>
  <c r="KR19"/>
  <c r="LY19" s="1"/>
  <c r="KR20"/>
  <c r="LY20" s="1"/>
  <c r="KR21"/>
  <c r="LY21" s="1"/>
  <c r="KR22"/>
  <c r="LY22" s="1"/>
  <c r="KR24"/>
  <c r="LY24" s="1"/>
  <c r="KR25"/>
  <c r="LY25" s="1"/>
  <c r="KR26"/>
  <c r="LY26" s="1"/>
  <c r="KR27"/>
  <c r="LY27" s="1"/>
  <c r="KR28"/>
  <c r="LY28" s="1"/>
  <c r="KR29"/>
  <c r="LY29" s="1"/>
  <c r="KR30"/>
  <c r="LY30" s="1"/>
  <c r="KR32"/>
  <c r="LY32" s="1"/>
  <c r="KR33"/>
  <c r="LY33" s="1"/>
  <c r="KR34"/>
  <c r="LY34" s="1"/>
  <c r="KR35"/>
  <c r="LY35" s="1"/>
  <c r="KR37"/>
  <c r="LY37" s="1"/>
  <c r="KR38"/>
  <c r="LY38" s="1"/>
  <c r="KR39"/>
  <c r="LY39" s="1"/>
  <c r="KR43"/>
  <c r="LY43" s="1"/>
  <c r="KR44"/>
  <c r="LY44" s="1"/>
  <c r="KR45"/>
  <c r="LY45" s="1"/>
  <c r="KR46"/>
  <c r="LY46" s="1"/>
  <c r="KR47"/>
  <c r="LY47" s="1"/>
  <c r="KR48"/>
  <c r="LY48" s="1"/>
  <c r="KR49"/>
  <c r="LY49" s="1"/>
  <c r="KR50"/>
  <c r="LY50" s="1"/>
  <c r="KR51"/>
  <c r="LY51" s="1"/>
  <c r="KR52"/>
  <c r="LY52" s="1"/>
  <c r="KR53"/>
  <c r="LY53" s="1"/>
  <c r="KR55"/>
  <c r="LY55" s="1"/>
  <c r="KR58"/>
  <c r="LY58" s="1"/>
  <c r="KR59"/>
  <c r="LY59" s="1"/>
  <c r="KR60"/>
  <c r="LY60" s="1"/>
  <c r="KR64"/>
  <c r="LY64" s="1"/>
  <c r="KQ12"/>
  <c r="LX12" s="1"/>
  <c r="KQ13"/>
  <c r="LX13" s="1"/>
  <c r="KQ14"/>
  <c r="LX14" s="1"/>
  <c r="KQ16"/>
  <c r="LX16" s="1"/>
  <c r="KQ18"/>
  <c r="LX18" s="1"/>
  <c r="KQ19"/>
  <c r="LX19" s="1"/>
  <c r="KQ20"/>
  <c r="LX20" s="1"/>
  <c r="KQ21"/>
  <c r="LX21" s="1"/>
  <c r="KQ22"/>
  <c r="LX22" s="1"/>
  <c r="KQ24"/>
  <c r="LX24" s="1"/>
  <c r="KQ25"/>
  <c r="LX25" s="1"/>
  <c r="KQ26"/>
  <c r="LX26" s="1"/>
  <c r="KQ27"/>
  <c r="LX27" s="1"/>
  <c r="KQ28"/>
  <c r="LX28" s="1"/>
  <c r="KQ29"/>
  <c r="LX29" s="1"/>
  <c r="KQ30"/>
  <c r="LX30" s="1"/>
  <c r="KQ32"/>
  <c r="LX32" s="1"/>
  <c r="KQ33"/>
  <c r="LX33" s="1"/>
  <c r="KQ34"/>
  <c r="LX34" s="1"/>
  <c r="KQ35"/>
  <c r="LX35" s="1"/>
  <c r="KQ37"/>
  <c r="LX37" s="1"/>
  <c r="KQ38"/>
  <c r="LX38" s="1"/>
  <c r="KQ39"/>
  <c r="LX39" s="1"/>
  <c r="KQ43"/>
  <c r="LX43" s="1"/>
  <c r="KQ44"/>
  <c r="LX44" s="1"/>
  <c r="KQ45"/>
  <c r="LX45" s="1"/>
  <c r="KQ46"/>
  <c r="LX46" s="1"/>
  <c r="KQ47"/>
  <c r="LX47" s="1"/>
  <c r="KQ48"/>
  <c r="LX48" s="1"/>
  <c r="KQ49"/>
  <c r="LX49" s="1"/>
  <c r="KQ50"/>
  <c r="LX50" s="1"/>
  <c r="KQ51"/>
  <c r="LX51" s="1"/>
  <c r="KQ52"/>
  <c r="LX52" s="1"/>
  <c r="KQ53"/>
  <c r="LX53" s="1"/>
  <c r="KQ55"/>
  <c r="LX55" s="1"/>
  <c r="KQ58"/>
  <c r="LX58" s="1"/>
  <c r="KQ59"/>
  <c r="LX59" s="1"/>
  <c r="KQ60"/>
  <c r="LX60" s="1"/>
  <c r="KQ64"/>
  <c r="LX64" s="1"/>
  <c r="KR11"/>
  <c r="LY11" s="1"/>
  <c r="KQ11"/>
  <c r="LX11" s="1"/>
  <c r="JZ12"/>
  <c r="JZ13"/>
  <c r="JZ14"/>
  <c r="JZ16"/>
  <c r="JZ18"/>
  <c r="JZ19"/>
  <c r="JZ20"/>
  <c r="JZ21"/>
  <c r="JZ22"/>
  <c r="JZ24"/>
  <c r="JZ25"/>
  <c r="JZ26"/>
  <c r="JZ27"/>
  <c r="JZ28"/>
  <c r="JZ29"/>
  <c r="JZ30"/>
  <c r="JZ32"/>
  <c r="JZ33"/>
  <c r="JZ34"/>
  <c r="JZ35"/>
  <c r="JZ37"/>
  <c r="JZ38"/>
  <c r="JZ39"/>
  <c r="JZ43"/>
  <c r="JZ44"/>
  <c r="JZ45"/>
  <c r="JZ46"/>
  <c r="JZ47"/>
  <c r="JZ48"/>
  <c r="JZ49"/>
  <c r="JZ50"/>
  <c r="JZ51"/>
  <c r="JZ52"/>
  <c r="JZ53"/>
  <c r="JZ55"/>
  <c r="JZ58"/>
  <c r="JZ59"/>
  <c r="JZ60"/>
  <c r="JZ64"/>
  <c r="JY12"/>
  <c r="JY13"/>
  <c r="JY14"/>
  <c r="JY16"/>
  <c r="JY18"/>
  <c r="JY19"/>
  <c r="JY20"/>
  <c r="JY21"/>
  <c r="JY22"/>
  <c r="JY24"/>
  <c r="JY25"/>
  <c r="JY26"/>
  <c r="JY27"/>
  <c r="JY28"/>
  <c r="JY29"/>
  <c r="JY30"/>
  <c r="JY32"/>
  <c r="JY33"/>
  <c r="JY34"/>
  <c r="JY35"/>
  <c r="JY37"/>
  <c r="JY38"/>
  <c r="JY39"/>
  <c r="JY43"/>
  <c r="JY44"/>
  <c r="JY45"/>
  <c r="JY46"/>
  <c r="JY47"/>
  <c r="JY48"/>
  <c r="JY49"/>
  <c r="JY50"/>
  <c r="JY51"/>
  <c r="JY52"/>
  <c r="JY53"/>
  <c r="JY55"/>
  <c r="JY58"/>
  <c r="JY59"/>
  <c r="JY60"/>
  <c r="JY64"/>
  <c r="JZ11"/>
  <c r="JY11"/>
  <c r="JN12"/>
  <c r="JN13"/>
  <c r="JN14"/>
  <c r="JN16"/>
  <c r="JN18"/>
  <c r="JN19"/>
  <c r="JN20"/>
  <c r="JN21"/>
  <c r="JN22"/>
  <c r="JN24"/>
  <c r="JN25"/>
  <c r="JN26"/>
  <c r="JN27"/>
  <c r="JN28"/>
  <c r="JN29"/>
  <c r="JN30"/>
  <c r="JN32"/>
  <c r="JN33"/>
  <c r="JN34"/>
  <c r="JN35"/>
  <c r="JN37"/>
  <c r="JN38"/>
  <c r="JN39"/>
  <c r="JN43"/>
  <c r="JN44"/>
  <c r="JN45"/>
  <c r="JN46"/>
  <c r="JN47"/>
  <c r="JN48"/>
  <c r="JN49"/>
  <c r="JN50"/>
  <c r="JN51"/>
  <c r="JN52"/>
  <c r="JN53"/>
  <c r="JN55"/>
  <c r="JN58"/>
  <c r="JN59"/>
  <c r="JN60"/>
  <c r="JN64"/>
  <c r="JM12"/>
  <c r="JM13"/>
  <c r="JM14"/>
  <c r="JM16"/>
  <c r="JM18"/>
  <c r="JM19"/>
  <c r="JM20"/>
  <c r="JM21"/>
  <c r="JM22"/>
  <c r="JM24"/>
  <c r="JM25"/>
  <c r="JM26"/>
  <c r="JM27"/>
  <c r="JM28"/>
  <c r="JM29"/>
  <c r="JM30"/>
  <c r="JM32"/>
  <c r="JM33"/>
  <c r="JM34"/>
  <c r="JM35"/>
  <c r="JM37"/>
  <c r="JM38"/>
  <c r="JM39"/>
  <c r="JM43"/>
  <c r="JM44"/>
  <c r="JM45"/>
  <c r="JM46"/>
  <c r="JM47"/>
  <c r="JM48"/>
  <c r="JM49"/>
  <c r="JM50"/>
  <c r="JM51"/>
  <c r="JM52"/>
  <c r="JM53"/>
  <c r="JM55"/>
  <c r="JM58"/>
  <c r="JM59"/>
  <c r="JM60"/>
  <c r="JM64"/>
  <c r="JN11"/>
  <c r="JM11"/>
  <c r="JB12"/>
  <c r="JB13"/>
  <c r="JB14"/>
  <c r="JB16"/>
  <c r="JB18"/>
  <c r="JB19"/>
  <c r="JB20"/>
  <c r="JB21"/>
  <c r="JB22"/>
  <c r="JB24"/>
  <c r="JB25"/>
  <c r="JB26"/>
  <c r="JB27"/>
  <c r="JB28"/>
  <c r="JB29"/>
  <c r="JB30"/>
  <c r="JB32"/>
  <c r="JB33"/>
  <c r="JB34"/>
  <c r="JB35"/>
  <c r="JB37"/>
  <c r="JB38"/>
  <c r="JB39"/>
  <c r="JB43"/>
  <c r="JB44"/>
  <c r="JB45"/>
  <c r="JB46"/>
  <c r="JB47"/>
  <c r="JB48"/>
  <c r="JB49"/>
  <c r="JB50"/>
  <c r="JB51"/>
  <c r="JB52"/>
  <c r="JB53"/>
  <c r="JB55"/>
  <c r="JB58"/>
  <c r="JB59"/>
  <c r="JB60"/>
  <c r="JB64"/>
  <c r="JA12"/>
  <c r="JA13"/>
  <c r="JA14"/>
  <c r="JA16"/>
  <c r="JA18"/>
  <c r="JA19"/>
  <c r="JA20"/>
  <c r="JA21"/>
  <c r="JA22"/>
  <c r="JA24"/>
  <c r="JA25"/>
  <c r="JA26"/>
  <c r="JA27"/>
  <c r="JA28"/>
  <c r="JA29"/>
  <c r="JA30"/>
  <c r="JA32"/>
  <c r="JA33"/>
  <c r="JA34"/>
  <c r="JA35"/>
  <c r="JA37"/>
  <c r="JA38"/>
  <c r="JA39"/>
  <c r="JA43"/>
  <c r="JA44"/>
  <c r="JA45"/>
  <c r="JA46"/>
  <c r="JA47"/>
  <c r="JA48"/>
  <c r="JA49"/>
  <c r="JA50"/>
  <c r="JA51"/>
  <c r="JA52"/>
  <c r="JA53"/>
  <c r="JA55"/>
  <c r="JA58"/>
  <c r="JA59"/>
  <c r="JA60"/>
  <c r="JA64"/>
  <c r="JB11"/>
  <c r="JA11"/>
  <c r="IP12"/>
  <c r="IP13"/>
  <c r="IP14"/>
  <c r="IP16"/>
  <c r="IP18"/>
  <c r="IP19"/>
  <c r="IP20"/>
  <c r="IP21"/>
  <c r="IP22"/>
  <c r="IP24"/>
  <c r="IP25"/>
  <c r="IP26"/>
  <c r="IP27"/>
  <c r="IP28"/>
  <c r="IP29"/>
  <c r="IP30"/>
  <c r="IP32"/>
  <c r="IP33"/>
  <c r="IP34"/>
  <c r="IP35"/>
  <c r="IP37"/>
  <c r="IP38"/>
  <c r="IP39"/>
  <c r="IP43"/>
  <c r="IP44"/>
  <c r="IP45"/>
  <c r="IP46"/>
  <c r="IP47"/>
  <c r="IP48"/>
  <c r="IP49"/>
  <c r="IP50"/>
  <c r="IP51"/>
  <c r="IP52"/>
  <c r="IP53"/>
  <c r="IP55"/>
  <c r="IP58"/>
  <c r="IP59"/>
  <c r="IP60"/>
  <c r="IP64"/>
  <c r="IO12"/>
  <c r="IO13"/>
  <c r="IO14"/>
  <c r="IO16"/>
  <c r="IO18"/>
  <c r="IO19"/>
  <c r="IO20"/>
  <c r="IO21"/>
  <c r="IO22"/>
  <c r="IO24"/>
  <c r="IO25"/>
  <c r="IO26"/>
  <c r="IO27"/>
  <c r="IO28"/>
  <c r="IO29"/>
  <c r="IO30"/>
  <c r="IO32"/>
  <c r="IO33"/>
  <c r="IO34"/>
  <c r="IO35"/>
  <c r="IO37"/>
  <c r="IO38"/>
  <c r="IO39"/>
  <c r="IO43"/>
  <c r="IO44"/>
  <c r="IO45"/>
  <c r="IO46"/>
  <c r="IO47"/>
  <c r="IO48"/>
  <c r="IO49"/>
  <c r="IO50"/>
  <c r="IO51"/>
  <c r="IO52"/>
  <c r="IO53"/>
  <c r="IO55"/>
  <c r="IO58"/>
  <c r="IO59"/>
  <c r="IO60"/>
  <c r="IO64"/>
  <c r="IP11"/>
  <c r="IO11"/>
  <c r="ID12"/>
  <c r="ID13"/>
  <c r="ID14"/>
  <c r="ID16"/>
  <c r="ID18"/>
  <c r="ID19"/>
  <c r="ID20"/>
  <c r="ID21"/>
  <c r="ID22"/>
  <c r="ID24"/>
  <c r="ID25"/>
  <c r="ID26"/>
  <c r="ID27"/>
  <c r="ID28"/>
  <c r="ID29"/>
  <c r="ID30"/>
  <c r="ID32"/>
  <c r="ID33"/>
  <c r="ID34"/>
  <c r="ID35"/>
  <c r="ID37"/>
  <c r="ID38"/>
  <c r="ID39"/>
  <c r="ID43"/>
  <c r="ID44"/>
  <c r="ID45"/>
  <c r="ID46"/>
  <c r="ID47"/>
  <c r="ID48"/>
  <c r="ID49"/>
  <c r="ID50"/>
  <c r="ID51"/>
  <c r="ID52"/>
  <c r="ID53"/>
  <c r="ID55"/>
  <c r="ID58"/>
  <c r="ID59"/>
  <c r="ID60"/>
  <c r="ID64"/>
  <c r="IC12"/>
  <c r="IC13"/>
  <c r="IC14"/>
  <c r="IC16"/>
  <c r="IC18"/>
  <c r="IC19"/>
  <c r="IC20"/>
  <c r="IC21"/>
  <c r="IC22"/>
  <c r="IC24"/>
  <c r="IC25"/>
  <c r="IC26"/>
  <c r="IC27"/>
  <c r="IC28"/>
  <c r="IC29"/>
  <c r="IC30"/>
  <c r="IC32"/>
  <c r="IC33"/>
  <c r="IC34"/>
  <c r="IC35"/>
  <c r="IC37"/>
  <c r="IC38"/>
  <c r="IC39"/>
  <c r="IC43"/>
  <c r="IC44"/>
  <c r="IC45"/>
  <c r="IC46"/>
  <c r="IC47"/>
  <c r="IC48"/>
  <c r="IC49"/>
  <c r="IC50"/>
  <c r="IC51"/>
  <c r="IC52"/>
  <c r="IC53"/>
  <c r="IC55"/>
  <c r="IC58"/>
  <c r="IC59"/>
  <c r="IC60"/>
  <c r="IC64"/>
  <c r="ID11"/>
  <c r="IC11"/>
  <c r="HO12"/>
  <c r="HO13"/>
  <c r="HO14"/>
  <c r="HO16"/>
  <c r="HO18"/>
  <c r="HO19"/>
  <c r="HO20"/>
  <c r="HO21"/>
  <c r="HO22"/>
  <c r="HO24"/>
  <c r="HO25"/>
  <c r="HO26"/>
  <c r="HO27"/>
  <c r="HO28"/>
  <c r="HO29"/>
  <c r="HO30"/>
  <c r="HO32"/>
  <c r="HO33"/>
  <c r="HO34"/>
  <c r="HO35"/>
  <c r="HO37"/>
  <c r="HO38"/>
  <c r="HO39"/>
  <c r="HO43"/>
  <c r="HO44"/>
  <c r="HO45"/>
  <c r="HO46"/>
  <c r="HO47"/>
  <c r="HO48"/>
  <c r="HO49"/>
  <c r="HO50"/>
  <c r="HO51"/>
  <c r="HO52"/>
  <c r="HO53"/>
  <c r="HO55"/>
  <c r="HO58"/>
  <c r="HO59"/>
  <c r="HO60"/>
  <c r="HO64"/>
  <c r="HN12"/>
  <c r="HN13"/>
  <c r="HN14"/>
  <c r="HN16"/>
  <c r="HN18"/>
  <c r="HN19"/>
  <c r="HN20"/>
  <c r="HN21"/>
  <c r="HN22"/>
  <c r="HN24"/>
  <c r="HN25"/>
  <c r="HN26"/>
  <c r="HN27"/>
  <c r="HN28"/>
  <c r="HN29"/>
  <c r="HN30"/>
  <c r="HN32"/>
  <c r="HN33"/>
  <c r="HN34"/>
  <c r="HN35"/>
  <c r="HN37"/>
  <c r="HN38"/>
  <c r="HN39"/>
  <c r="HN43"/>
  <c r="HN44"/>
  <c r="HN45"/>
  <c r="HN46"/>
  <c r="HN47"/>
  <c r="HN48"/>
  <c r="HN49"/>
  <c r="HN50"/>
  <c r="HN51"/>
  <c r="HN52"/>
  <c r="HN53"/>
  <c r="HN55"/>
  <c r="HN58"/>
  <c r="HN59"/>
  <c r="HN60"/>
  <c r="HN64"/>
  <c r="HO11"/>
  <c r="HN11"/>
  <c r="HF12"/>
  <c r="KF12" s="1"/>
  <c r="HF13"/>
  <c r="KF13" s="1"/>
  <c r="HF14"/>
  <c r="KF14" s="1"/>
  <c r="HF16"/>
  <c r="KF16" s="1"/>
  <c r="HF18"/>
  <c r="KF18" s="1"/>
  <c r="HF19"/>
  <c r="KF19" s="1"/>
  <c r="HF20"/>
  <c r="KF20" s="1"/>
  <c r="HF21"/>
  <c r="KF21" s="1"/>
  <c r="HF22"/>
  <c r="KF22" s="1"/>
  <c r="HF24"/>
  <c r="KF24" s="1"/>
  <c r="HF25"/>
  <c r="KF25" s="1"/>
  <c r="HF26"/>
  <c r="KF26" s="1"/>
  <c r="HF27"/>
  <c r="KF27" s="1"/>
  <c r="HF28"/>
  <c r="KF28" s="1"/>
  <c r="HF29"/>
  <c r="KF29" s="1"/>
  <c r="HF30"/>
  <c r="KF30" s="1"/>
  <c r="HF32"/>
  <c r="KF32" s="1"/>
  <c r="HF33"/>
  <c r="KF33" s="1"/>
  <c r="HF34"/>
  <c r="KF34" s="1"/>
  <c r="HF35"/>
  <c r="KF35" s="1"/>
  <c r="HF37"/>
  <c r="KF37" s="1"/>
  <c r="HF38"/>
  <c r="KF38" s="1"/>
  <c r="HF39"/>
  <c r="KF39" s="1"/>
  <c r="HF43"/>
  <c r="KF43" s="1"/>
  <c r="HF44"/>
  <c r="KF44" s="1"/>
  <c r="HF45"/>
  <c r="KF45" s="1"/>
  <c r="HF46"/>
  <c r="KF46" s="1"/>
  <c r="HF47"/>
  <c r="KF47" s="1"/>
  <c r="HF48"/>
  <c r="KF48" s="1"/>
  <c r="HF49"/>
  <c r="KF49" s="1"/>
  <c r="HF50"/>
  <c r="KF50" s="1"/>
  <c r="HF51"/>
  <c r="KF51" s="1"/>
  <c r="HF52"/>
  <c r="KF52" s="1"/>
  <c r="HF53"/>
  <c r="KF53" s="1"/>
  <c r="HF55"/>
  <c r="KF55" s="1"/>
  <c r="HF58"/>
  <c r="KF58" s="1"/>
  <c r="HF59"/>
  <c r="KF59" s="1"/>
  <c r="HF60"/>
  <c r="KF60" s="1"/>
  <c r="HF64"/>
  <c r="KF64" s="1"/>
  <c r="HE12"/>
  <c r="KE12" s="1"/>
  <c r="HE13"/>
  <c r="KE13" s="1"/>
  <c r="HE14"/>
  <c r="KE14" s="1"/>
  <c r="HE16"/>
  <c r="KE16" s="1"/>
  <c r="HE18"/>
  <c r="KE18" s="1"/>
  <c r="HE19"/>
  <c r="KE19" s="1"/>
  <c r="HE20"/>
  <c r="KE20" s="1"/>
  <c r="HE21"/>
  <c r="HE22"/>
  <c r="KE22" s="1"/>
  <c r="HE24"/>
  <c r="KE24" s="1"/>
  <c r="HE25"/>
  <c r="KE25" s="1"/>
  <c r="HE26"/>
  <c r="KE26" s="1"/>
  <c r="HE27"/>
  <c r="KE27" s="1"/>
  <c r="HE28"/>
  <c r="HE29"/>
  <c r="HE30"/>
  <c r="KE30" s="1"/>
  <c r="HE32"/>
  <c r="HE33"/>
  <c r="KE33" s="1"/>
  <c r="HE34"/>
  <c r="KE34" s="1"/>
  <c r="HE35"/>
  <c r="KE35" s="1"/>
  <c r="HE37"/>
  <c r="KE37" s="1"/>
  <c r="HE38"/>
  <c r="HE39"/>
  <c r="KE39" s="1"/>
  <c r="HE43"/>
  <c r="KE43" s="1"/>
  <c r="HE44"/>
  <c r="KE44" s="1"/>
  <c r="HE45"/>
  <c r="KE45" s="1"/>
  <c r="HE46"/>
  <c r="KE46" s="1"/>
  <c r="HE47"/>
  <c r="KE47" s="1"/>
  <c r="HE48"/>
  <c r="KE48" s="1"/>
  <c r="HE49"/>
  <c r="KE49" s="1"/>
  <c r="HE50"/>
  <c r="KE50" s="1"/>
  <c r="HE51"/>
  <c r="KE51" s="1"/>
  <c r="HE52"/>
  <c r="KE52" s="1"/>
  <c r="HE53"/>
  <c r="KE53" s="1"/>
  <c r="HE55"/>
  <c r="KE55" s="1"/>
  <c r="HE58"/>
  <c r="KE58" s="1"/>
  <c r="HE59"/>
  <c r="KE59" s="1"/>
  <c r="HE60"/>
  <c r="KE60" s="1"/>
  <c r="HE64"/>
  <c r="KE64" s="1"/>
  <c r="HF11"/>
  <c r="KF11" s="1"/>
  <c r="HE11"/>
  <c r="KE11" s="1"/>
  <c r="ME61"/>
  <c r="NL61" s="1"/>
  <c r="LS61"/>
  <c r="LM61"/>
  <c r="LJ61"/>
  <c r="LG61"/>
  <c r="LD61"/>
  <c r="LA61"/>
  <c r="KX61"/>
  <c r="KU61"/>
  <c r="LP61" s="1"/>
  <c r="LO61"/>
  <c r="KO61"/>
  <c r="KL61"/>
  <c r="KR61" s="1"/>
  <c r="KQ61"/>
  <c r="KI61"/>
  <c r="LY61" s="1"/>
  <c r="KH61"/>
  <c r="KC61"/>
  <c r="JW61"/>
  <c r="JV61"/>
  <c r="JX61" s="1"/>
  <c r="JT61"/>
  <c r="JZ61" s="1"/>
  <c r="JS61"/>
  <c r="JQ61"/>
  <c r="JK61"/>
  <c r="JH61"/>
  <c r="JE61"/>
  <c r="JN61" s="1"/>
  <c r="JM61"/>
  <c r="IY61"/>
  <c r="IV61"/>
  <c r="IS61"/>
  <c r="JB61" s="1"/>
  <c r="JA61"/>
  <c r="IM61"/>
  <c r="IJ61"/>
  <c r="II61"/>
  <c r="IK61" s="1"/>
  <c r="IG61"/>
  <c r="IP61" s="1"/>
  <c r="IO61"/>
  <c r="IA61"/>
  <c r="HZ61"/>
  <c r="IB61" s="1"/>
  <c r="HX61"/>
  <c r="HU61"/>
  <c r="HT61"/>
  <c r="HV61" s="1"/>
  <c r="HR61"/>
  <c r="ID61" s="1"/>
  <c r="IC61"/>
  <c r="HL61"/>
  <c r="HK61"/>
  <c r="HM61" s="1"/>
  <c r="HI61"/>
  <c r="HO61" s="1"/>
  <c r="HN61"/>
  <c r="HC61"/>
  <c r="ME54"/>
  <c r="LS54"/>
  <c r="LS56" s="1"/>
  <c r="LS62" s="1"/>
  <c r="LM54"/>
  <c r="LM56" s="1"/>
  <c r="LM62" s="1"/>
  <c r="LJ54"/>
  <c r="LJ56" s="1"/>
  <c r="LJ62" s="1"/>
  <c r="LG54"/>
  <c r="LG56" s="1"/>
  <c r="LG62" s="1"/>
  <c r="LD54"/>
  <c r="LD56" s="1"/>
  <c r="LD62" s="1"/>
  <c r="LA54"/>
  <c r="LA56" s="1"/>
  <c r="LA62" s="1"/>
  <c r="KX54"/>
  <c r="KX56" s="1"/>
  <c r="KX62" s="1"/>
  <c r="KU54"/>
  <c r="KO54"/>
  <c r="KO56" s="1"/>
  <c r="KO62" s="1"/>
  <c r="KL54"/>
  <c r="KI54"/>
  <c r="KH54"/>
  <c r="KJ54" s="1"/>
  <c r="KC54"/>
  <c r="KC56" s="1"/>
  <c r="KC62" s="1"/>
  <c r="JW54"/>
  <c r="JW56" s="1"/>
  <c r="JW62" s="1"/>
  <c r="JV54"/>
  <c r="JT54"/>
  <c r="JT56" s="1"/>
  <c r="JS54"/>
  <c r="JQ54"/>
  <c r="JQ56" s="1"/>
  <c r="JQ62" s="1"/>
  <c r="JR62" s="1"/>
  <c r="JK54"/>
  <c r="JK56" s="1"/>
  <c r="JK62" s="1"/>
  <c r="JH54"/>
  <c r="JH56" s="1"/>
  <c r="JH62" s="1"/>
  <c r="JE54"/>
  <c r="JE56" s="1"/>
  <c r="IY54"/>
  <c r="IY56" s="1"/>
  <c r="IY62" s="1"/>
  <c r="IV54"/>
  <c r="IV56" s="1"/>
  <c r="IV62" s="1"/>
  <c r="IS54"/>
  <c r="IS56" s="1"/>
  <c r="IM54"/>
  <c r="IM56" s="1"/>
  <c r="IM62" s="1"/>
  <c r="IJ54"/>
  <c r="IJ56" s="1"/>
  <c r="IJ62" s="1"/>
  <c r="II54"/>
  <c r="IG54"/>
  <c r="IG56" s="1"/>
  <c r="IA54"/>
  <c r="IA56" s="1"/>
  <c r="IA62" s="1"/>
  <c r="HZ54"/>
  <c r="HX54"/>
  <c r="HX56" s="1"/>
  <c r="HX62" s="1"/>
  <c r="HU54"/>
  <c r="HU56" s="1"/>
  <c r="HU62" s="1"/>
  <c r="HT54"/>
  <c r="HR54"/>
  <c r="HR56" s="1"/>
  <c r="HL54"/>
  <c r="HL56" s="1"/>
  <c r="HL62" s="1"/>
  <c r="HK54"/>
  <c r="HI54"/>
  <c r="HI56" s="1"/>
  <c r="HC54"/>
  <c r="HC56" s="1"/>
  <c r="HC62" s="1"/>
  <c r="ME40"/>
  <c r="NL40" s="1"/>
  <c r="NK40"/>
  <c r="LS40"/>
  <c r="LM40"/>
  <c r="LJ40"/>
  <c r="LG40"/>
  <c r="LD40"/>
  <c r="LA40"/>
  <c r="KX40"/>
  <c r="KU40"/>
  <c r="LP40" s="1"/>
  <c r="LO40"/>
  <c r="KO40"/>
  <c r="KL40"/>
  <c r="KR40" s="1"/>
  <c r="KQ40"/>
  <c r="KI40"/>
  <c r="LY40" s="1"/>
  <c r="KH40"/>
  <c r="KC40"/>
  <c r="JW40"/>
  <c r="JV40"/>
  <c r="JX40" s="1"/>
  <c r="JT40"/>
  <c r="JZ40" s="1"/>
  <c r="JS40"/>
  <c r="JQ40"/>
  <c r="JK40"/>
  <c r="JH40"/>
  <c r="JE40"/>
  <c r="JN40" s="1"/>
  <c r="JM40"/>
  <c r="IY40"/>
  <c r="IV40"/>
  <c r="IS40"/>
  <c r="JB40" s="1"/>
  <c r="JA40"/>
  <c r="IM40"/>
  <c r="IJ40"/>
  <c r="II40"/>
  <c r="IK40" s="1"/>
  <c r="IG40"/>
  <c r="IP40" s="1"/>
  <c r="IO40"/>
  <c r="IA40"/>
  <c r="HZ40"/>
  <c r="IB40" s="1"/>
  <c r="HX40"/>
  <c r="HU40"/>
  <c r="HT40"/>
  <c r="HV40" s="1"/>
  <c r="HR40"/>
  <c r="ID40" s="1"/>
  <c r="IC40"/>
  <c r="HL40"/>
  <c r="HK40"/>
  <c r="HM40" s="1"/>
  <c r="HI40"/>
  <c r="HO40" s="1"/>
  <c r="HN40"/>
  <c r="HC40"/>
  <c r="ME31"/>
  <c r="NL31" s="1"/>
  <c r="NK31"/>
  <c r="LS31"/>
  <c r="LM31"/>
  <c r="LJ31"/>
  <c r="LG31"/>
  <c r="LD31"/>
  <c r="LA31"/>
  <c r="KX31"/>
  <c r="KU31"/>
  <c r="LP31" s="1"/>
  <c r="LO31"/>
  <c r="KO31"/>
  <c r="KL31"/>
  <c r="KR31" s="1"/>
  <c r="KQ31"/>
  <c r="KI31"/>
  <c r="LY31" s="1"/>
  <c r="KH31"/>
  <c r="KC31"/>
  <c r="JW31"/>
  <c r="JV31"/>
  <c r="JT31"/>
  <c r="JZ31" s="1"/>
  <c r="JS31"/>
  <c r="JQ31"/>
  <c r="JK31"/>
  <c r="JH31"/>
  <c r="JE31"/>
  <c r="JN31" s="1"/>
  <c r="JM31"/>
  <c r="IY31"/>
  <c r="IV31"/>
  <c r="IS31"/>
  <c r="JB31" s="1"/>
  <c r="JA31"/>
  <c r="IM31"/>
  <c r="IN31" s="1"/>
  <c r="IJ31"/>
  <c r="II31"/>
  <c r="IK31" s="1"/>
  <c r="IG31"/>
  <c r="IP31" s="1"/>
  <c r="IA31"/>
  <c r="HZ31"/>
  <c r="IB31" s="1"/>
  <c r="HX31"/>
  <c r="HU31"/>
  <c r="HT31"/>
  <c r="HV31" s="1"/>
  <c r="HR31"/>
  <c r="ID31" s="1"/>
  <c r="IC31"/>
  <c r="HL31"/>
  <c r="HK31"/>
  <c r="HM31" s="1"/>
  <c r="HI31"/>
  <c r="HO31" s="1"/>
  <c r="HN31"/>
  <c r="HC31"/>
  <c r="ME23"/>
  <c r="NL23" s="1"/>
  <c r="NK23"/>
  <c r="LS23"/>
  <c r="LM23"/>
  <c r="LJ23"/>
  <c r="LG23"/>
  <c r="LD23"/>
  <c r="LA23"/>
  <c r="KX23"/>
  <c r="KY23" s="1"/>
  <c r="KU23"/>
  <c r="LP23" s="1"/>
  <c r="LO23"/>
  <c r="KO23"/>
  <c r="KL23"/>
  <c r="KR23" s="1"/>
  <c r="KQ23"/>
  <c r="KI23"/>
  <c r="LY23" s="1"/>
  <c r="KH23"/>
  <c r="KC23"/>
  <c r="JW23"/>
  <c r="JV23"/>
  <c r="JX23" s="1"/>
  <c r="JT23"/>
  <c r="JZ23" s="1"/>
  <c r="JS23"/>
  <c r="JQ23"/>
  <c r="JR23" s="1"/>
  <c r="JK23"/>
  <c r="JH23"/>
  <c r="JE23"/>
  <c r="JN23" s="1"/>
  <c r="JM23"/>
  <c r="IY23"/>
  <c r="IV23"/>
  <c r="IS23"/>
  <c r="JB23" s="1"/>
  <c r="JA23"/>
  <c r="IM23"/>
  <c r="IJ23"/>
  <c r="II23"/>
  <c r="IK23" s="1"/>
  <c r="IG23"/>
  <c r="IP23" s="1"/>
  <c r="IO23"/>
  <c r="IA23"/>
  <c r="HZ23"/>
  <c r="IB23" s="1"/>
  <c r="HX23"/>
  <c r="HU23"/>
  <c r="HT23"/>
  <c r="HV23" s="1"/>
  <c r="HR23"/>
  <c r="ID23" s="1"/>
  <c r="IC23"/>
  <c r="HL23"/>
  <c r="HK23"/>
  <c r="HI23"/>
  <c r="HO23" s="1"/>
  <c r="HN23"/>
  <c r="HC23"/>
  <c r="HD23" s="1"/>
  <c r="ME15"/>
  <c r="LS15"/>
  <c r="LS17" s="1"/>
  <c r="LM15"/>
  <c r="LM17" s="1"/>
  <c r="LJ15"/>
  <c r="LJ17" s="1"/>
  <c r="LG15"/>
  <c r="LG17" s="1"/>
  <c r="LD15"/>
  <c r="LD17" s="1"/>
  <c r="LA15"/>
  <c r="LA17" s="1"/>
  <c r="KX15"/>
  <c r="KX17" s="1"/>
  <c r="KU15"/>
  <c r="KO15"/>
  <c r="KO17" s="1"/>
  <c r="KL15"/>
  <c r="KI15"/>
  <c r="KH15"/>
  <c r="KJ15" s="1"/>
  <c r="KC15"/>
  <c r="KC17" s="1"/>
  <c r="JW15"/>
  <c r="JW17" s="1"/>
  <c r="JV15"/>
  <c r="JT15"/>
  <c r="JT17" s="1"/>
  <c r="JZ17" s="1"/>
  <c r="JS15"/>
  <c r="JS17" s="1"/>
  <c r="JS36" s="1"/>
  <c r="JS41" s="1"/>
  <c r="JQ15"/>
  <c r="JQ17" s="1"/>
  <c r="JR17" s="1"/>
  <c r="JK15"/>
  <c r="JK17" s="1"/>
  <c r="JH15"/>
  <c r="JH17" s="1"/>
  <c r="JE15"/>
  <c r="JE17" s="1"/>
  <c r="JN17" s="1"/>
  <c r="IY15"/>
  <c r="IY17" s="1"/>
  <c r="IV15"/>
  <c r="IV17" s="1"/>
  <c r="IS15"/>
  <c r="IS17" s="1"/>
  <c r="JB17" s="1"/>
  <c r="IM15"/>
  <c r="IM17" s="1"/>
  <c r="IJ15"/>
  <c r="IJ17" s="1"/>
  <c r="II15"/>
  <c r="IG15"/>
  <c r="IG17" s="1"/>
  <c r="IP17" s="1"/>
  <c r="IA15"/>
  <c r="IA17" s="1"/>
  <c r="HZ15"/>
  <c r="HX15"/>
  <c r="HX17" s="1"/>
  <c r="HU15"/>
  <c r="HU17" s="1"/>
  <c r="HT15"/>
  <c r="HR15"/>
  <c r="HR17" s="1"/>
  <c r="ID17" s="1"/>
  <c r="HL15"/>
  <c r="HL17" s="1"/>
  <c r="HK15"/>
  <c r="HI15"/>
  <c r="HI17" s="1"/>
  <c r="HO17" s="1"/>
  <c r="HC15"/>
  <c r="HC17" s="1"/>
  <c r="GH12"/>
  <c r="GH13"/>
  <c r="GH14"/>
  <c r="GH16"/>
  <c r="GH18"/>
  <c r="GH19"/>
  <c r="GH20"/>
  <c r="GH21"/>
  <c r="GH22"/>
  <c r="GH24"/>
  <c r="GH25"/>
  <c r="GH26"/>
  <c r="GH27"/>
  <c r="GH28"/>
  <c r="GH29"/>
  <c r="GH30"/>
  <c r="GH32"/>
  <c r="GH33"/>
  <c r="GH34"/>
  <c r="GH35"/>
  <c r="GH37"/>
  <c r="GH38"/>
  <c r="GH39"/>
  <c r="GH43"/>
  <c r="GH44"/>
  <c r="GH45"/>
  <c r="GH46"/>
  <c r="GH47"/>
  <c r="GH48"/>
  <c r="GH49"/>
  <c r="GH50"/>
  <c r="GH51"/>
  <c r="GH52"/>
  <c r="GH53"/>
  <c r="GH55"/>
  <c r="GH58"/>
  <c r="GH59"/>
  <c r="GH60"/>
  <c r="GH64"/>
  <c r="GG12"/>
  <c r="GG13"/>
  <c r="GG14"/>
  <c r="GG16"/>
  <c r="GG18"/>
  <c r="GG19"/>
  <c r="GG20"/>
  <c r="GG21"/>
  <c r="GG22"/>
  <c r="GG24"/>
  <c r="GG25"/>
  <c r="GG26"/>
  <c r="GG27"/>
  <c r="GG28"/>
  <c r="GG29"/>
  <c r="GG30"/>
  <c r="GG32"/>
  <c r="GG33"/>
  <c r="GG34"/>
  <c r="GG35"/>
  <c r="GG37"/>
  <c r="GG38"/>
  <c r="GG39"/>
  <c r="GG43"/>
  <c r="GG44"/>
  <c r="GG45"/>
  <c r="GG46"/>
  <c r="GG47"/>
  <c r="GG48"/>
  <c r="GG49"/>
  <c r="GG50"/>
  <c r="GG51"/>
  <c r="GG52"/>
  <c r="GG53"/>
  <c r="GG55"/>
  <c r="GG58"/>
  <c r="GG59"/>
  <c r="GG60"/>
  <c r="GG64"/>
  <c r="GH11"/>
  <c r="GG11"/>
  <c r="FV12"/>
  <c r="FV13"/>
  <c r="FV14"/>
  <c r="FV16"/>
  <c r="FV18"/>
  <c r="FV19"/>
  <c r="FV20"/>
  <c r="FV21"/>
  <c r="FV22"/>
  <c r="FV24"/>
  <c r="FV25"/>
  <c r="FV26"/>
  <c r="FV27"/>
  <c r="FV28"/>
  <c r="FV29"/>
  <c r="FV30"/>
  <c r="FV32"/>
  <c r="FV33"/>
  <c r="FV34"/>
  <c r="FV35"/>
  <c r="FV37"/>
  <c r="FV38"/>
  <c r="FV39"/>
  <c r="FV43"/>
  <c r="FV44"/>
  <c r="FV45"/>
  <c r="FV46"/>
  <c r="FV47"/>
  <c r="FV48"/>
  <c r="FV49"/>
  <c r="FV50"/>
  <c r="FV51"/>
  <c r="FV52"/>
  <c r="FV53"/>
  <c r="FV55"/>
  <c r="FV58"/>
  <c r="FV59"/>
  <c r="FV60"/>
  <c r="FV64"/>
  <c r="FU12"/>
  <c r="FU13"/>
  <c r="FU14"/>
  <c r="FU16"/>
  <c r="FU18"/>
  <c r="FU19"/>
  <c r="FU20"/>
  <c r="FU21"/>
  <c r="FU22"/>
  <c r="FU24"/>
  <c r="FU25"/>
  <c r="FU26"/>
  <c r="FU27"/>
  <c r="FU28"/>
  <c r="FU29"/>
  <c r="FU30"/>
  <c r="FU32"/>
  <c r="FU33"/>
  <c r="FU34"/>
  <c r="FU35"/>
  <c r="FU37"/>
  <c r="FU38"/>
  <c r="FU39"/>
  <c r="FU43"/>
  <c r="FU44"/>
  <c r="FU45"/>
  <c r="FU46"/>
  <c r="FU47"/>
  <c r="FU48"/>
  <c r="FU49"/>
  <c r="FU50"/>
  <c r="FU51"/>
  <c r="FU52"/>
  <c r="FU53"/>
  <c r="FU55"/>
  <c r="FU58"/>
  <c r="FU59"/>
  <c r="FU60"/>
  <c r="FU64"/>
  <c r="FV11"/>
  <c r="FU11"/>
  <c r="FG12"/>
  <c r="FG13"/>
  <c r="FG14"/>
  <c r="FG16"/>
  <c r="FG18"/>
  <c r="FG19"/>
  <c r="FG20"/>
  <c r="FG21"/>
  <c r="FG22"/>
  <c r="FG24"/>
  <c r="FG25"/>
  <c r="FG26"/>
  <c r="FG27"/>
  <c r="FG28"/>
  <c r="FG29"/>
  <c r="FG30"/>
  <c r="FG32"/>
  <c r="FG33"/>
  <c r="FG34"/>
  <c r="FG35"/>
  <c r="FG37"/>
  <c r="FG38"/>
  <c r="FG39"/>
  <c r="FG43"/>
  <c r="FG44"/>
  <c r="FG45"/>
  <c r="FG46"/>
  <c r="FG47"/>
  <c r="FG48"/>
  <c r="FG49"/>
  <c r="FG50"/>
  <c r="FG51"/>
  <c r="FG52"/>
  <c r="FG53"/>
  <c r="FG55"/>
  <c r="FG58"/>
  <c r="FG59"/>
  <c r="FG60"/>
  <c r="FG64"/>
  <c r="FF12"/>
  <c r="FF13"/>
  <c r="FF14"/>
  <c r="FF16"/>
  <c r="FF18"/>
  <c r="FF19"/>
  <c r="FF20"/>
  <c r="FF21"/>
  <c r="FF22"/>
  <c r="FF24"/>
  <c r="FF25"/>
  <c r="FF26"/>
  <c r="FF27"/>
  <c r="FF28"/>
  <c r="FF29"/>
  <c r="FF30"/>
  <c r="FF32"/>
  <c r="FF33"/>
  <c r="FF34"/>
  <c r="FF35"/>
  <c r="FF37"/>
  <c r="FF38"/>
  <c r="FF39"/>
  <c r="FF43"/>
  <c r="FF44"/>
  <c r="FF45"/>
  <c r="FF46"/>
  <c r="FF47"/>
  <c r="FF48"/>
  <c r="FF49"/>
  <c r="FF50"/>
  <c r="FF51"/>
  <c r="FF52"/>
  <c r="FF53"/>
  <c r="FF55"/>
  <c r="FF58"/>
  <c r="FF59"/>
  <c r="FF60"/>
  <c r="FF64"/>
  <c r="FG11"/>
  <c r="FF11"/>
  <c r="EX12"/>
  <c r="EX13"/>
  <c r="EX14"/>
  <c r="EX16"/>
  <c r="EX18"/>
  <c r="EX19"/>
  <c r="EX20"/>
  <c r="EX21"/>
  <c r="EX22"/>
  <c r="EX24"/>
  <c r="EX25"/>
  <c r="EX26"/>
  <c r="EX27"/>
  <c r="EX28"/>
  <c r="EX29"/>
  <c r="EX30"/>
  <c r="EX32"/>
  <c r="EX33"/>
  <c r="EX34"/>
  <c r="EX35"/>
  <c r="EX37"/>
  <c r="EX38"/>
  <c r="EX39"/>
  <c r="EX43"/>
  <c r="EX44"/>
  <c r="EX45"/>
  <c r="EX46"/>
  <c r="EX47"/>
  <c r="EX48"/>
  <c r="EX49"/>
  <c r="EX50"/>
  <c r="EX51"/>
  <c r="EX52"/>
  <c r="EX53"/>
  <c r="EX55"/>
  <c r="EX58"/>
  <c r="EX59"/>
  <c r="EX60"/>
  <c r="EX64"/>
  <c r="EX11"/>
  <c r="EW12"/>
  <c r="EW13"/>
  <c r="EW14"/>
  <c r="EW16"/>
  <c r="EW18"/>
  <c r="EW19"/>
  <c r="EW20"/>
  <c r="EW21"/>
  <c r="EW22"/>
  <c r="EW24"/>
  <c r="EW25"/>
  <c r="EW26"/>
  <c r="EW27"/>
  <c r="EW28"/>
  <c r="EW29"/>
  <c r="EW30"/>
  <c r="EW32"/>
  <c r="EW33"/>
  <c r="EW34"/>
  <c r="EW35"/>
  <c r="EW37"/>
  <c r="EW38"/>
  <c r="EW39"/>
  <c r="EW43"/>
  <c r="EW44"/>
  <c r="EW45"/>
  <c r="EW46"/>
  <c r="EW47"/>
  <c r="EW48"/>
  <c r="EW49"/>
  <c r="EW50"/>
  <c r="EW51"/>
  <c r="EW52"/>
  <c r="EW53"/>
  <c r="EW55"/>
  <c r="EW58"/>
  <c r="EW59"/>
  <c r="EW60"/>
  <c r="EW64"/>
  <c r="EW11"/>
  <c r="DZ12"/>
  <c r="DZ13"/>
  <c r="DZ14"/>
  <c r="DZ16"/>
  <c r="DZ18"/>
  <c r="DZ19"/>
  <c r="DZ20"/>
  <c r="DZ21"/>
  <c r="DZ22"/>
  <c r="DZ24"/>
  <c r="DZ25"/>
  <c r="DZ26"/>
  <c r="DZ27"/>
  <c r="DZ28"/>
  <c r="DZ29"/>
  <c r="DZ30"/>
  <c r="DZ32"/>
  <c r="DZ33"/>
  <c r="DZ34"/>
  <c r="DZ35"/>
  <c r="DZ37"/>
  <c r="DZ38"/>
  <c r="DZ39"/>
  <c r="DZ43"/>
  <c r="DZ44"/>
  <c r="DZ45"/>
  <c r="DZ46"/>
  <c r="DZ47"/>
  <c r="DZ48"/>
  <c r="DZ49"/>
  <c r="DZ50"/>
  <c r="DZ51"/>
  <c r="DZ52"/>
  <c r="DZ53"/>
  <c r="DZ55"/>
  <c r="DZ58"/>
  <c r="DZ59"/>
  <c r="DZ60"/>
  <c r="DZ64"/>
  <c r="DY12"/>
  <c r="DY13"/>
  <c r="DY14"/>
  <c r="DY16"/>
  <c r="DY18"/>
  <c r="DY19"/>
  <c r="DY20"/>
  <c r="DY21"/>
  <c r="DY22"/>
  <c r="DY24"/>
  <c r="DY25"/>
  <c r="DY26"/>
  <c r="DY27"/>
  <c r="DY28"/>
  <c r="DY29"/>
  <c r="DY30"/>
  <c r="DY32"/>
  <c r="DY33"/>
  <c r="DY34"/>
  <c r="DY35"/>
  <c r="DY37"/>
  <c r="DY38"/>
  <c r="DY39"/>
  <c r="DY43"/>
  <c r="DY44"/>
  <c r="DY45"/>
  <c r="DY46"/>
  <c r="DY47"/>
  <c r="DY48"/>
  <c r="DY49"/>
  <c r="DY50"/>
  <c r="DY51"/>
  <c r="DY52"/>
  <c r="DY53"/>
  <c r="DY55"/>
  <c r="DY58"/>
  <c r="DY59"/>
  <c r="DY60"/>
  <c r="DY64"/>
  <c r="DZ11"/>
  <c r="DY11"/>
  <c r="DN12"/>
  <c r="DN13"/>
  <c r="DN14"/>
  <c r="DN16"/>
  <c r="DN18"/>
  <c r="DN19"/>
  <c r="DN20"/>
  <c r="DN21"/>
  <c r="DN22"/>
  <c r="DN24"/>
  <c r="DN25"/>
  <c r="DN26"/>
  <c r="DN27"/>
  <c r="DN28"/>
  <c r="DN29"/>
  <c r="DN30"/>
  <c r="DN32"/>
  <c r="DN33"/>
  <c r="DN34"/>
  <c r="DN35"/>
  <c r="DN37"/>
  <c r="DN38"/>
  <c r="DN39"/>
  <c r="DN43"/>
  <c r="DN44"/>
  <c r="DN45"/>
  <c r="DN46"/>
  <c r="DN47"/>
  <c r="DN48"/>
  <c r="DN49"/>
  <c r="DN50"/>
  <c r="DN51"/>
  <c r="DN52"/>
  <c r="DN53"/>
  <c r="DN55"/>
  <c r="DN58"/>
  <c r="DN59"/>
  <c r="DN60"/>
  <c r="DN64"/>
  <c r="DM12"/>
  <c r="DM13"/>
  <c r="DM14"/>
  <c r="DM16"/>
  <c r="DM18"/>
  <c r="DM19"/>
  <c r="DM20"/>
  <c r="DM21"/>
  <c r="DM22"/>
  <c r="DM24"/>
  <c r="DM25"/>
  <c r="DM26"/>
  <c r="DM27"/>
  <c r="DM28"/>
  <c r="DM29"/>
  <c r="DM30"/>
  <c r="DM32"/>
  <c r="DM33"/>
  <c r="DM34"/>
  <c r="DM35"/>
  <c r="DM37"/>
  <c r="DM38"/>
  <c r="DM39"/>
  <c r="DM43"/>
  <c r="DM44"/>
  <c r="DM45"/>
  <c r="DM46"/>
  <c r="DM47"/>
  <c r="DM48"/>
  <c r="DM49"/>
  <c r="DM50"/>
  <c r="DM51"/>
  <c r="DM52"/>
  <c r="DM53"/>
  <c r="DM55"/>
  <c r="DM58"/>
  <c r="DM59"/>
  <c r="DM60"/>
  <c r="DM64"/>
  <c r="DN11"/>
  <c r="DM11"/>
  <c r="DB12"/>
  <c r="DB13"/>
  <c r="DB14"/>
  <c r="DB16"/>
  <c r="DB18"/>
  <c r="DB19"/>
  <c r="DB20"/>
  <c r="DB21"/>
  <c r="DB22"/>
  <c r="DB24"/>
  <c r="DB25"/>
  <c r="DB26"/>
  <c r="DB27"/>
  <c r="DB28"/>
  <c r="DB29"/>
  <c r="DB30"/>
  <c r="DB32"/>
  <c r="DB33"/>
  <c r="DB34"/>
  <c r="DB35"/>
  <c r="DB37"/>
  <c r="DB38"/>
  <c r="DB39"/>
  <c r="DB43"/>
  <c r="DB44"/>
  <c r="DB45"/>
  <c r="DB46"/>
  <c r="DB47"/>
  <c r="DB48"/>
  <c r="DB49"/>
  <c r="DB50"/>
  <c r="DB51"/>
  <c r="DB52"/>
  <c r="DB53"/>
  <c r="DB55"/>
  <c r="DB58"/>
  <c r="DB59"/>
  <c r="DB60"/>
  <c r="DB64"/>
  <c r="DA12"/>
  <c r="DA13"/>
  <c r="DA14"/>
  <c r="DA16"/>
  <c r="DA18"/>
  <c r="DA19"/>
  <c r="DA20"/>
  <c r="DA21"/>
  <c r="DA22"/>
  <c r="DA24"/>
  <c r="DA25"/>
  <c r="DA26"/>
  <c r="DA27"/>
  <c r="DA28"/>
  <c r="DA29"/>
  <c r="DA30"/>
  <c r="DA32"/>
  <c r="DA33"/>
  <c r="DA34"/>
  <c r="DA35"/>
  <c r="DA37"/>
  <c r="DA38"/>
  <c r="DA39"/>
  <c r="DA43"/>
  <c r="DA44"/>
  <c r="DA45"/>
  <c r="DA46"/>
  <c r="DA47"/>
  <c r="DA48"/>
  <c r="DA49"/>
  <c r="DA50"/>
  <c r="DA51"/>
  <c r="DA52"/>
  <c r="DA53"/>
  <c r="DA55"/>
  <c r="DA58"/>
  <c r="DA59"/>
  <c r="DA60"/>
  <c r="DA64"/>
  <c r="DB11"/>
  <c r="DA11"/>
  <c r="GK12"/>
  <c r="MB12" s="1"/>
  <c r="QF12" s="1"/>
  <c r="QI12" s="1"/>
  <c r="QO12" s="1"/>
  <c r="GK13"/>
  <c r="MB13" s="1"/>
  <c r="QF13" s="1"/>
  <c r="QI13" s="1"/>
  <c r="QO13" s="1"/>
  <c r="GK14"/>
  <c r="MB14" s="1"/>
  <c r="QF14" s="1"/>
  <c r="QI14" s="1"/>
  <c r="QO14" s="1"/>
  <c r="GK16"/>
  <c r="MB16" s="1"/>
  <c r="QF16" s="1"/>
  <c r="QI16" s="1"/>
  <c r="QO16" s="1"/>
  <c r="GK18"/>
  <c r="MB18" s="1"/>
  <c r="QF18" s="1"/>
  <c r="QI18" s="1"/>
  <c r="QO18" s="1"/>
  <c r="GK19"/>
  <c r="MB19" s="1"/>
  <c r="QF19" s="1"/>
  <c r="QI19" s="1"/>
  <c r="QO19" s="1"/>
  <c r="GK20"/>
  <c r="MB20" s="1"/>
  <c r="QF20" s="1"/>
  <c r="QI20" s="1"/>
  <c r="QO20" s="1"/>
  <c r="GK21"/>
  <c r="MB21" s="1"/>
  <c r="QF21" s="1"/>
  <c r="QI21" s="1"/>
  <c r="GK22"/>
  <c r="MB22" s="1"/>
  <c r="QF22" s="1"/>
  <c r="QI22" s="1"/>
  <c r="GK24"/>
  <c r="MB24" s="1"/>
  <c r="QF24" s="1"/>
  <c r="QI24" s="1"/>
  <c r="QO24" s="1"/>
  <c r="GK25"/>
  <c r="MB25" s="1"/>
  <c r="QF25" s="1"/>
  <c r="QI25" s="1"/>
  <c r="QO25" s="1"/>
  <c r="GK26"/>
  <c r="MB26" s="1"/>
  <c r="QF26" s="1"/>
  <c r="QI26" s="1"/>
  <c r="QO26" s="1"/>
  <c r="GK27"/>
  <c r="MB27" s="1"/>
  <c r="QF27" s="1"/>
  <c r="QI27" s="1"/>
  <c r="QO27" s="1"/>
  <c r="GK28"/>
  <c r="MB28" s="1"/>
  <c r="QF28" s="1"/>
  <c r="QI28" s="1"/>
  <c r="QO28" s="1"/>
  <c r="GK29"/>
  <c r="MB29" s="1"/>
  <c r="QF29" s="1"/>
  <c r="QI29" s="1"/>
  <c r="QO29" s="1"/>
  <c r="GK30"/>
  <c r="MB30" s="1"/>
  <c r="QF30" s="1"/>
  <c r="QI30" s="1"/>
  <c r="QO30" s="1"/>
  <c r="GK32"/>
  <c r="MB32" s="1"/>
  <c r="QF32" s="1"/>
  <c r="QI32" s="1"/>
  <c r="QO32" s="1"/>
  <c r="GK33"/>
  <c r="MB33" s="1"/>
  <c r="QF33" s="1"/>
  <c r="QI33" s="1"/>
  <c r="QO33" s="1"/>
  <c r="GK34"/>
  <c r="MB34" s="1"/>
  <c r="QF34" s="1"/>
  <c r="QI34" s="1"/>
  <c r="QO34" s="1"/>
  <c r="GK35"/>
  <c r="GK37"/>
  <c r="MB37" s="1"/>
  <c r="QF37" s="1"/>
  <c r="QI37" s="1"/>
  <c r="QO37" s="1"/>
  <c r="GK38"/>
  <c r="MB38" s="1"/>
  <c r="QF38" s="1"/>
  <c r="QI38" s="1"/>
  <c r="QO38" s="1"/>
  <c r="GK39"/>
  <c r="MB39" s="1"/>
  <c r="QF39" s="1"/>
  <c r="QI39" s="1"/>
  <c r="QO39" s="1"/>
  <c r="GK43"/>
  <c r="MB43" s="1"/>
  <c r="QF43" s="1"/>
  <c r="QI43" s="1"/>
  <c r="QO43" s="1"/>
  <c r="GK44"/>
  <c r="MB44" s="1"/>
  <c r="QF44" s="1"/>
  <c r="QI44" s="1"/>
  <c r="QO44" s="1"/>
  <c r="GK45"/>
  <c r="MB45" s="1"/>
  <c r="QF45" s="1"/>
  <c r="QI45" s="1"/>
  <c r="QO45" s="1"/>
  <c r="GK46"/>
  <c r="MB46" s="1"/>
  <c r="QF46" s="1"/>
  <c r="QI46" s="1"/>
  <c r="GK47"/>
  <c r="MB47" s="1"/>
  <c r="QF47" s="1"/>
  <c r="QI47" s="1"/>
  <c r="GK48"/>
  <c r="MB48" s="1"/>
  <c r="QF48" s="1"/>
  <c r="QI48" s="1"/>
  <c r="QO48" s="1"/>
  <c r="GK49"/>
  <c r="MB49" s="1"/>
  <c r="QF49" s="1"/>
  <c r="QI49" s="1"/>
  <c r="QO49" s="1"/>
  <c r="GK50"/>
  <c r="MB50" s="1"/>
  <c r="QF50" s="1"/>
  <c r="QI50" s="1"/>
  <c r="QO50" s="1"/>
  <c r="GK51"/>
  <c r="MB51" s="1"/>
  <c r="QF51" s="1"/>
  <c r="QI51" s="1"/>
  <c r="QO51" s="1"/>
  <c r="GK52"/>
  <c r="MB52" s="1"/>
  <c r="QF52" s="1"/>
  <c r="QI52" s="1"/>
  <c r="QO52" s="1"/>
  <c r="GK53"/>
  <c r="MB53" s="1"/>
  <c r="QF53" s="1"/>
  <c r="QI53" s="1"/>
  <c r="QO53" s="1"/>
  <c r="GK55"/>
  <c r="MB55" s="1"/>
  <c r="QF55" s="1"/>
  <c r="QI55" s="1"/>
  <c r="QO55" s="1"/>
  <c r="GK58"/>
  <c r="MB58" s="1"/>
  <c r="QF58" s="1"/>
  <c r="QI58" s="1"/>
  <c r="QO58" s="1"/>
  <c r="GK59"/>
  <c r="MB59" s="1"/>
  <c r="QF59" s="1"/>
  <c r="QI59" s="1"/>
  <c r="QO59" s="1"/>
  <c r="GK60"/>
  <c r="MB60" s="1"/>
  <c r="QF60" s="1"/>
  <c r="QI60" s="1"/>
  <c r="QO60" s="1"/>
  <c r="GK64"/>
  <c r="MB64" s="1"/>
  <c r="QF64" s="1"/>
  <c r="QI64" s="1"/>
  <c r="QO64" s="1"/>
  <c r="GK11"/>
  <c r="MB11" s="1"/>
  <c r="QF11" s="1"/>
  <c r="QI11" s="1"/>
  <c r="QO11" s="1"/>
  <c r="GJ12"/>
  <c r="GJ13"/>
  <c r="GJ14"/>
  <c r="GJ16"/>
  <c r="MA16" s="1"/>
  <c r="QE16" s="1"/>
  <c r="QH16" s="1"/>
  <c r="QN16" s="1"/>
  <c r="GJ18"/>
  <c r="GJ19"/>
  <c r="MA19" s="1"/>
  <c r="QE19" s="1"/>
  <c r="QH19" s="1"/>
  <c r="QN19" s="1"/>
  <c r="GJ20"/>
  <c r="MA20" s="1"/>
  <c r="QE20" s="1"/>
  <c r="QH20" s="1"/>
  <c r="QN20" s="1"/>
  <c r="GJ21"/>
  <c r="GJ22"/>
  <c r="MA22" s="1"/>
  <c r="QE22" s="1"/>
  <c r="QH22" s="1"/>
  <c r="GJ25"/>
  <c r="GJ28"/>
  <c r="GJ29"/>
  <c r="GJ30"/>
  <c r="MA30" s="1"/>
  <c r="QE30" s="1"/>
  <c r="QH30" s="1"/>
  <c r="QN30" s="1"/>
  <c r="GJ32"/>
  <c r="GJ33"/>
  <c r="MA33" s="1"/>
  <c r="QE33" s="1"/>
  <c r="QH33" s="1"/>
  <c r="QN33" s="1"/>
  <c r="GJ34"/>
  <c r="GJ35"/>
  <c r="GJ37"/>
  <c r="MA37" s="1"/>
  <c r="QE37" s="1"/>
  <c r="QH37" s="1"/>
  <c r="QN37" s="1"/>
  <c r="GJ38"/>
  <c r="GJ39"/>
  <c r="MA39" s="1"/>
  <c r="QE39" s="1"/>
  <c r="QH39" s="1"/>
  <c r="QN39" s="1"/>
  <c r="GJ43"/>
  <c r="GJ44"/>
  <c r="MA44" s="1"/>
  <c r="GJ45"/>
  <c r="MA45" s="1"/>
  <c r="GJ46"/>
  <c r="MA46" s="1"/>
  <c r="QE46" s="1"/>
  <c r="QH46" s="1"/>
  <c r="GJ47"/>
  <c r="MA47" s="1"/>
  <c r="QE47" s="1"/>
  <c r="QH47" s="1"/>
  <c r="GJ48"/>
  <c r="MA48" s="1"/>
  <c r="GJ49"/>
  <c r="MA49" s="1"/>
  <c r="GJ50"/>
  <c r="MA50" s="1"/>
  <c r="QE50" s="1"/>
  <c r="QH50" s="1"/>
  <c r="QN50" s="1"/>
  <c r="GJ51"/>
  <c r="MA51" s="1"/>
  <c r="QE51" s="1"/>
  <c r="QH51" s="1"/>
  <c r="QN51" s="1"/>
  <c r="GJ52"/>
  <c r="MA52" s="1"/>
  <c r="QE52" s="1"/>
  <c r="QH52" s="1"/>
  <c r="QN52" s="1"/>
  <c r="GJ53"/>
  <c r="MA53" s="1"/>
  <c r="QE53" s="1"/>
  <c r="QH53" s="1"/>
  <c r="QN53" s="1"/>
  <c r="GJ55"/>
  <c r="MA55" s="1"/>
  <c r="GJ58"/>
  <c r="MA58" s="1"/>
  <c r="QE58" s="1"/>
  <c r="QH58" s="1"/>
  <c r="QN58" s="1"/>
  <c r="GJ59"/>
  <c r="MA59" s="1"/>
  <c r="GJ60"/>
  <c r="MA60" s="1"/>
  <c r="QE60" s="1"/>
  <c r="QH60" s="1"/>
  <c r="QN60" s="1"/>
  <c r="GJ64"/>
  <c r="GJ11"/>
  <c r="GZ61"/>
  <c r="GW61"/>
  <c r="GT61"/>
  <c r="GQ61"/>
  <c r="GN61"/>
  <c r="HF61" s="1"/>
  <c r="KF61" s="1"/>
  <c r="HE61"/>
  <c r="GE61"/>
  <c r="GB61"/>
  <c r="GA61"/>
  <c r="GC61" s="1"/>
  <c r="FY61"/>
  <c r="GH61" s="1"/>
  <c r="GG61"/>
  <c r="FS61"/>
  <c r="FP61"/>
  <c r="FM61"/>
  <c r="FJ61"/>
  <c r="FV61" s="1"/>
  <c r="FU61"/>
  <c r="FD61"/>
  <c r="FA61"/>
  <c r="FG61" s="1"/>
  <c r="FF61"/>
  <c r="EU61"/>
  <c r="ER61"/>
  <c r="EO61"/>
  <c r="EL61"/>
  <c r="EI61"/>
  <c r="EF61"/>
  <c r="EX61" s="1"/>
  <c r="EW61"/>
  <c r="EC61"/>
  <c r="DW61"/>
  <c r="DT61"/>
  <c r="DQ61"/>
  <c r="DZ61" s="1"/>
  <c r="DY61"/>
  <c r="DK61"/>
  <c r="DH61"/>
  <c r="DE61"/>
  <c r="DN61" s="1"/>
  <c r="DM61"/>
  <c r="CY61"/>
  <c r="CV61"/>
  <c r="CS61"/>
  <c r="CP61"/>
  <c r="CM61"/>
  <c r="CJ61"/>
  <c r="CG61"/>
  <c r="DB61" s="1"/>
  <c r="DA61"/>
  <c r="GZ54"/>
  <c r="GZ56" s="1"/>
  <c r="GZ62" s="1"/>
  <c r="GW54"/>
  <c r="GW56" s="1"/>
  <c r="GW62" s="1"/>
  <c r="GT54"/>
  <c r="GT56" s="1"/>
  <c r="GT62" s="1"/>
  <c r="GQ54"/>
  <c r="GQ56" s="1"/>
  <c r="GQ62" s="1"/>
  <c r="GN54"/>
  <c r="GN56" s="1"/>
  <c r="GE54"/>
  <c r="GE56" s="1"/>
  <c r="GE62" s="1"/>
  <c r="GB54"/>
  <c r="GB56" s="1"/>
  <c r="GB62" s="1"/>
  <c r="GA54"/>
  <c r="FY54"/>
  <c r="FY56" s="1"/>
  <c r="GH56" s="1"/>
  <c r="FS54"/>
  <c r="FS56" s="1"/>
  <c r="FS62" s="1"/>
  <c r="FP54"/>
  <c r="FP56" s="1"/>
  <c r="FP62" s="1"/>
  <c r="FM54"/>
  <c r="FM56" s="1"/>
  <c r="FM62" s="1"/>
  <c r="FJ54"/>
  <c r="FJ56" s="1"/>
  <c r="FD54"/>
  <c r="FD56" s="1"/>
  <c r="FD62" s="1"/>
  <c r="FA54"/>
  <c r="FA56" s="1"/>
  <c r="FG56" s="1"/>
  <c r="EU54"/>
  <c r="EU56" s="1"/>
  <c r="EU62" s="1"/>
  <c r="ER54"/>
  <c r="ER56" s="1"/>
  <c r="ER62" s="1"/>
  <c r="EO54"/>
  <c r="EO56" s="1"/>
  <c r="EO62" s="1"/>
  <c r="EL54"/>
  <c r="EL56" s="1"/>
  <c r="EL62" s="1"/>
  <c r="EI54"/>
  <c r="EI56" s="1"/>
  <c r="EI62" s="1"/>
  <c r="EF54"/>
  <c r="EF56" s="1"/>
  <c r="EX56" s="1"/>
  <c r="EC54"/>
  <c r="EC56" s="1"/>
  <c r="EC62" s="1"/>
  <c r="DW54"/>
  <c r="DW56" s="1"/>
  <c r="DW62" s="1"/>
  <c r="DT54"/>
  <c r="DT56" s="1"/>
  <c r="DT62" s="1"/>
  <c r="DQ54"/>
  <c r="DQ56" s="1"/>
  <c r="DZ56" s="1"/>
  <c r="DK54"/>
  <c r="DK56" s="1"/>
  <c r="DK62" s="1"/>
  <c r="DH54"/>
  <c r="DH56" s="1"/>
  <c r="DH62" s="1"/>
  <c r="DE54"/>
  <c r="DE56" s="1"/>
  <c r="DN56" s="1"/>
  <c r="CY54"/>
  <c r="CY56" s="1"/>
  <c r="CY62" s="1"/>
  <c r="CV54"/>
  <c r="CV56" s="1"/>
  <c r="CV62" s="1"/>
  <c r="CS54"/>
  <c r="CS56" s="1"/>
  <c r="CS62" s="1"/>
  <c r="CP54"/>
  <c r="CP56" s="1"/>
  <c r="CP62" s="1"/>
  <c r="CM54"/>
  <c r="CM56" s="1"/>
  <c r="CM62" s="1"/>
  <c r="CJ54"/>
  <c r="CJ56" s="1"/>
  <c r="CJ62" s="1"/>
  <c r="CG54"/>
  <c r="CG56" s="1"/>
  <c r="DB56" s="1"/>
  <c r="GZ40"/>
  <c r="GW40"/>
  <c r="GT40"/>
  <c r="GQ40"/>
  <c r="GN40"/>
  <c r="HF40" s="1"/>
  <c r="KF40" s="1"/>
  <c r="HE40"/>
  <c r="GE40"/>
  <c r="GB40"/>
  <c r="GA40"/>
  <c r="GC40" s="1"/>
  <c r="FY40"/>
  <c r="GH40" s="1"/>
  <c r="GG40"/>
  <c r="FS40"/>
  <c r="FP40"/>
  <c r="FM40"/>
  <c r="FJ40"/>
  <c r="FV40" s="1"/>
  <c r="FU40"/>
  <c r="FD40"/>
  <c r="FA40"/>
  <c r="FG40" s="1"/>
  <c r="FF40"/>
  <c r="EU40"/>
  <c r="ER40"/>
  <c r="EO40"/>
  <c r="EL40"/>
  <c r="EI40"/>
  <c r="EF40"/>
  <c r="EX40" s="1"/>
  <c r="EW40"/>
  <c r="EC40"/>
  <c r="DW40"/>
  <c r="DT40"/>
  <c r="DQ40"/>
  <c r="DZ40" s="1"/>
  <c r="DY40"/>
  <c r="DK40"/>
  <c r="DH40"/>
  <c r="DE40"/>
  <c r="DN40" s="1"/>
  <c r="DM40"/>
  <c r="CY40"/>
  <c r="CV40"/>
  <c r="CS40"/>
  <c r="CP40"/>
  <c r="CM40"/>
  <c r="CJ40"/>
  <c r="CG40"/>
  <c r="DB40" s="1"/>
  <c r="DA40"/>
  <c r="GZ31"/>
  <c r="GW31"/>
  <c r="GT31"/>
  <c r="GQ31"/>
  <c r="GN31"/>
  <c r="HF31" s="1"/>
  <c r="KF31" s="1"/>
  <c r="HE31"/>
  <c r="GE31"/>
  <c r="GB31"/>
  <c r="GA31"/>
  <c r="GC31" s="1"/>
  <c r="FY31"/>
  <c r="GH31" s="1"/>
  <c r="GG31"/>
  <c r="FS31"/>
  <c r="FP31"/>
  <c r="FM31"/>
  <c r="FJ31"/>
  <c r="FV31" s="1"/>
  <c r="FU31"/>
  <c r="FD31"/>
  <c r="FA31"/>
  <c r="FG31" s="1"/>
  <c r="FF31"/>
  <c r="EU31"/>
  <c r="ER31"/>
  <c r="EO31"/>
  <c r="EL31"/>
  <c r="EI31"/>
  <c r="EF31"/>
  <c r="EX31" s="1"/>
  <c r="EW31"/>
  <c r="EC31"/>
  <c r="DW31"/>
  <c r="DT31"/>
  <c r="DQ31"/>
  <c r="DZ31" s="1"/>
  <c r="DY31"/>
  <c r="DK31"/>
  <c r="DH31"/>
  <c r="DE31"/>
  <c r="DN31" s="1"/>
  <c r="DM31"/>
  <c r="CY31"/>
  <c r="CV31"/>
  <c r="CS31"/>
  <c r="CP31"/>
  <c r="CM31"/>
  <c r="CJ31"/>
  <c r="CG31"/>
  <c r="DB31" s="1"/>
  <c r="DA31"/>
  <c r="GZ23"/>
  <c r="GW23"/>
  <c r="GT23"/>
  <c r="GQ23"/>
  <c r="GN23"/>
  <c r="HF23" s="1"/>
  <c r="KF23" s="1"/>
  <c r="GE23"/>
  <c r="GB23"/>
  <c r="GA23"/>
  <c r="GC23" s="1"/>
  <c r="FY23"/>
  <c r="GH23" s="1"/>
  <c r="GG23"/>
  <c r="FS23"/>
  <c r="FP23"/>
  <c r="FM23"/>
  <c r="FJ23"/>
  <c r="FV23" s="1"/>
  <c r="FU23"/>
  <c r="FD23"/>
  <c r="FA23"/>
  <c r="FG23" s="1"/>
  <c r="FF23"/>
  <c r="EU23"/>
  <c r="ER23"/>
  <c r="EO23"/>
  <c r="EL23"/>
  <c r="EI23"/>
  <c r="EF23"/>
  <c r="EX23" s="1"/>
  <c r="EW23"/>
  <c r="EC23"/>
  <c r="DW23"/>
  <c r="DT23"/>
  <c r="DQ23"/>
  <c r="DZ23" s="1"/>
  <c r="DY23"/>
  <c r="DK23"/>
  <c r="DH23"/>
  <c r="DE23"/>
  <c r="DN23" s="1"/>
  <c r="DM23"/>
  <c r="CY23"/>
  <c r="CV23"/>
  <c r="CS23"/>
  <c r="CP23"/>
  <c r="CM23"/>
  <c r="CJ23"/>
  <c r="CG23"/>
  <c r="DB23" s="1"/>
  <c r="DA23"/>
  <c r="GZ15"/>
  <c r="GZ17" s="1"/>
  <c r="GW15"/>
  <c r="GW17" s="1"/>
  <c r="GT15"/>
  <c r="GT17" s="1"/>
  <c r="GQ15"/>
  <c r="GQ17" s="1"/>
  <c r="GN15"/>
  <c r="GN17" s="1"/>
  <c r="HF17" s="1"/>
  <c r="KF17" s="1"/>
  <c r="GE15"/>
  <c r="GE17" s="1"/>
  <c r="GB15"/>
  <c r="GB17" s="1"/>
  <c r="GA15"/>
  <c r="FY15"/>
  <c r="FY17" s="1"/>
  <c r="GH17" s="1"/>
  <c r="FS15"/>
  <c r="FS17" s="1"/>
  <c r="FP15"/>
  <c r="FP17" s="1"/>
  <c r="FQ17" s="1"/>
  <c r="FM15"/>
  <c r="FM17" s="1"/>
  <c r="FJ15"/>
  <c r="FJ17" s="1"/>
  <c r="FV17" s="1"/>
  <c r="FD15"/>
  <c r="FD17" s="1"/>
  <c r="FE17" s="1"/>
  <c r="FA15"/>
  <c r="FA17" s="1"/>
  <c r="FG17" s="1"/>
  <c r="EU15"/>
  <c r="EU17" s="1"/>
  <c r="EV17" s="1"/>
  <c r="ER15"/>
  <c r="ER17" s="1"/>
  <c r="EO15"/>
  <c r="EO17" s="1"/>
  <c r="EL15"/>
  <c r="EL17" s="1"/>
  <c r="EI15"/>
  <c r="EI17" s="1"/>
  <c r="EF15"/>
  <c r="EF17" s="1"/>
  <c r="EX17" s="1"/>
  <c r="EC15"/>
  <c r="EC17" s="1"/>
  <c r="DW15"/>
  <c r="DW17" s="1"/>
  <c r="DT15"/>
  <c r="DT17" s="1"/>
  <c r="DQ15"/>
  <c r="DQ17" s="1"/>
  <c r="DZ17" s="1"/>
  <c r="DK15"/>
  <c r="DK17" s="1"/>
  <c r="DH15"/>
  <c r="DH17" s="1"/>
  <c r="DE15"/>
  <c r="DE17" s="1"/>
  <c r="DN17" s="1"/>
  <c r="CY15"/>
  <c r="CY17" s="1"/>
  <c r="CZ17" s="1"/>
  <c r="CV15"/>
  <c r="CV17" s="1"/>
  <c r="CW17" s="1"/>
  <c r="CS15"/>
  <c r="CS17" s="1"/>
  <c r="CT17" s="1"/>
  <c r="CP15"/>
  <c r="CP17" s="1"/>
  <c r="CQ17" s="1"/>
  <c r="CM15"/>
  <c r="CM17" s="1"/>
  <c r="CN17" s="1"/>
  <c r="CJ15"/>
  <c r="CJ17" s="1"/>
  <c r="CK17" s="1"/>
  <c r="CG15"/>
  <c r="CG17" s="1"/>
  <c r="DB17" s="1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5"/>
  <c r="AE37"/>
  <c r="AE38"/>
  <c r="AE39"/>
  <c r="AE43"/>
  <c r="AE44"/>
  <c r="AE45"/>
  <c r="AE46"/>
  <c r="AE47"/>
  <c r="AE48"/>
  <c r="AE49"/>
  <c r="AE50"/>
  <c r="AE51"/>
  <c r="AE52"/>
  <c r="AE53"/>
  <c r="AE55"/>
  <c r="AE58"/>
  <c r="AE59"/>
  <c r="AE60"/>
  <c r="AE64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5"/>
  <c r="AD37"/>
  <c r="AD38"/>
  <c r="AD39"/>
  <c r="AD43"/>
  <c r="AD44"/>
  <c r="AD45"/>
  <c r="AD46"/>
  <c r="AD47"/>
  <c r="AD48"/>
  <c r="AD49"/>
  <c r="AD50"/>
  <c r="AD51"/>
  <c r="AD52"/>
  <c r="AD53"/>
  <c r="AD55"/>
  <c r="AD58"/>
  <c r="AD59"/>
  <c r="AD60"/>
  <c r="AD64"/>
  <c r="AE11"/>
  <c r="AD11"/>
  <c r="BX61"/>
  <c r="BW61"/>
  <c r="BY61" s="1"/>
  <c r="BU61"/>
  <c r="BT61"/>
  <c r="BV61" s="1"/>
  <c r="BR61"/>
  <c r="BQ61"/>
  <c r="BS61" s="1"/>
  <c r="BO61"/>
  <c r="BN61"/>
  <c r="BP61" s="1"/>
  <c r="BL61"/>
  <c r="BK61"/>
  <c r="BM61" s="1"/>
  <c r="BI61"/>
  <c r="BH61"/>
  <c r="BJ61" s="1"/>
  <c r="BC61"/>
  <c r="AZ61"/>
  <c r="AW61"/>
  <c r="AT61"/>
  <c r="AQ61"/>
  <c r="AN61"/>
  <c r="AK61"/>
  <c r="AH61"/>
  <c r="AB61"/>
  <c r="Y61"/>
  <c r="V61"/>
  <c r="S61"/>
  <c r="P61"/>
  <c r="M61"/>
  <c r="J61"/>
  <c r="G61"/>
  <c r="BX54"/>
  <c r="BX56" s="1"/>
  <c r="BX62" s="1"/>
  <c r="BW54"/>
  <c r="BW56" s="1"/>
  <c r="BW62" s="1"/>
  <c r="BY62" s="1"/>
  <c r="BU54"/>
  <c r="BU56" s="1"/>
  <c r="BU62" s="1"/>
  <c r="BT54"/>
  <c r="BT56" s="1"/>
  <c r="BT62" s="1"/>
  <c r="BV62" s="1"/>
  <c r="BR54"/>
  <c r="BR56" s="1"/>
  <c r="BR62" s="1"/>
  <c r="BQ54"/>
  <c r="BQ56" s="1"/>
  <c r="BQ62" s="1"/>
  <c r="BS62" s="1"/>
  <c r="BO54"/>
  <c r="BO56" s="1"/>
  <c r="BO62" s="1"/>
  <c r="BN54"/>
  <c r="BN56" s="1"/>
  <c r="BN62" s="1"/>
  <c r="BP62" s="1"/>
  <c r="BL54"/>
  <c r="BL56" s="1"/>
  <c r="BL62" s="1"/>
  <c r="BK54"/>
  <c r="BK56" s="1"/>
  <c r="BK62" s="1"/>
  <c r="BM62" s="1"/>
  <c r="BI54"/>
  <c r="BI56" s="1"/>
  <c r="BI62" s="1"/>
  <c r="BH54"/>
  <c r="BH56" s="1"/>
  <c r="BH62" s="1"/>
  <c r="BJ62" s="1"/>
  <c r="BC54"/>
  <c r="BC56" s="1"/>
  <c r="BC62" s="1"/>
  <c r="AZ54"/>
  <c r="AZ56" s="1"/>
  <c r="AZ62" s="1"/>
  <c r="AW54"/>
  <c r="AW56" s="1"/>
  <c r="AW62" s="1"/>
  <c r="AT54"/>
  <c r="AT56" s="1"/>
  <c r="AT62" s="1"/>
  <c r="AQ54"/>
  <c r="AQ56" s="1"/>
  <c r="AQ62" s="1"/>
  <c r="AN54"/>
  <c r="AN56" s="1"/>
  <c r="AN62" s="1"/>
  <c r="AK54"/>
  <c r="AH54"/>
  <c r="AB54"/>
  <c r="AB56" s="1"/>
  <c r="AB62" s="1"/>
  <c r="AC62" s="1"/>
  <c r="Y54"/>
  <c r="Y56" s="1"/>
  <c r="Y62" s="1"/>
  <c r="Z62" s="1"/>
  <c r="V54"/>
  <c r="V56" s="1"/>
  <c r="V62" s="1"/>
  <c r="W62" s="1"/>
  <c r="S54"/>
  <c r="S56" s="1"/>
  <c r="S62" s="1"/>
  <c r="T62" s="1"/>
  <c r="P54"/>
  <c r="P56" s="1"/>
  <c r="P62" s="1"/>
  <c r="Q62" s="1"/>
  <c r="M54"/>
  <c r="M56" s="1"/>
  <c r="M62" s="1"/>
  <c r="N62" s="1"/>
  <c r="J54"/>
  <c r="J56" s="1"/>
  <c r="J62" s="1"/>
  <c r="K62" s="1"/>
  <c r="G54"/>
  <c r="G56" s="1"/>
  <c r="G62" s="1"/>
  <c r="H62" s="1"/>
  <c r="BX40"/>
  <c r="BW40"/>
  <c r="BY40" s="1"/>
  <c r="BU40"/>
  <c r="BT40"/>
  <c r="BV40" s="1"/>
  <c r="BR40"/>
  <c r="BQ40"/>
  <c r="BS40" s="1"/>
  <c r="BO40"/>
  <c r="BN40"/>
  <c r="BP40" s="1"/>
  <c r="BL40"/>
  <c r="BK40"/>
  <c r="BM40" s="1"/>
  <c r="BI40"/>
  <c r="BH40"/>
  <c r="BJ40" s="1"/>
  <c r="BC40"/>
  <c r="AZ40"/>
  <c r="AW40"/>
  <c r="AT40"/>
  <c r="AQ40"/>
  <c r="AN40"/>
  <c r="AK40"/>
  <c r="AH40"/>
  <c r="AB40"/>
  <c r="Y40"/>
  <c r="V40"/>
  <c r="S40"/>
  <c r="P40"/>
  <c r="M40"/>
  <c r="J40"/>
  <c r="G40"/>
  <c r="BX31"/>
  <c r="BW31"/>
  <c r="BY31" s="1"/>
  <c r="BU31"/>
  <c r="BT31"/>
  <c r="BV31" s="1"/>
  <c r="BR31"/>
  <c r="BQ31"/>
  <c r="BS31" s="1"/>
  <c r="BO31"/>
  <c r="BN31"/>
  <c r="BP31" s="1"/>
  <c r="BL31"/>
  <c r="BK31"/>
  <c r="BM31" s="1"/>
  <c r="BI31"/>
  <c r="BH31"/>
  <c r="BJ31" s="1"/>
  <c r="BC31"/>
  <c r="AZ31"/>
  <c r="AW31"/>
  <c r="AT31"/>
  <c r="AQ31"/>
  <c r="AN31"/>
  <c r="AK31"/>
  <c r="AH31"/>
  <c r="AB31"/>
  <c r="Y31"/>
  <c r="Z31" s="1"/>
  <c r="V31"/>
  <c r="S31"/>
  <c r="T31" s="1"/>
  <c r="P31"/>
  <c r="Q31" s="1"/>
  <c r="M31"/>
  <c r="N31" s="1"/>
  <c r="J31"/>
  <c r="K31" s="1"/>
  <c r="G31"/>
  <c r="BX23"/>
  <c r="BW23"/>
  <c r="BY23" s="1"/>
  <c r="BU23"/>
  <c r="BT23"/>
  <c r="BV23" s="1"/>
  <c r="BR23"/>
  <c r="BQ23"/>
  <c r="BS23" s="1"/>
  <c r="BO23"/>
  <c r="BN23"/>
  <c r="BP23" s="1"/>
  <c r="BL23"/>
  <c r="BK23"/>
  <c r="BM23" s="1"/>
  <c r="BI23"/>
  <c r="BH23"/>
  <c r="BJ23" s="1"/>
  <c r="BC23"/>
  <c r="AZ23"/>
  <c r="AW23"/>
  <c r="AT23"/>
  <c r="AQ23"/>
  <c r="AN23"/>
  <c r="AK23"/>
  <c r="AH23"/>
  <c r="AB23"/>
  <c r="AC23" s="1"/>
  <c r="Y23"/>
  <c r="Z23" s="1"/>
  <c r="V23"/>
  <c r="S23"/>
  <c r="T23" s="1"/>
  <c r="P23"/>
  <c r="Q23" s="1"/>
  <c r="M23"/>
  <c r="N23" s="1"/>
  <c r="J23"/>
  <c r="K23" s="1"/>
  <c r="G23"/>
  <c r="H23" s="1"/>
  <c r="BX15"/>
  <c r="BX17" s="1"/>
  <c r="BW15"/>
  <c r="BW17" s="1"/>
  <c r="BW36" s="1"/>
  <c r="BW41" s="1"/>
  <c r="BU15"/>
  <c r="BU17" s="1"/>
  <c r="BT15"/>
  <c r="BT17" s="1"/>
  <c r="BT36" s="1"/>
  <c r="BT41" s="1"/>
  <c r="BR15"/>
  <c r="BR17" s="1"/>
  <c r="BQ15"/>
  <c r="BQ17" s="1"/>
  <c r="BQ36" s="1"/>
  <c r="BQ41" s="1"/>
  <c r="BO15"/>
  <c r="BO17" s="1"/>
  <c r="BN15"/>
  <c r="BN17" s="1"/>
  <c r="BN36" s="1"/>
  <c r="BN41" s="1"/>
  <c r="BL15"/>
  <c r="BL17" s="1"/>
  <c r="BK15"/>
  <c r="BK17" s="1"/>
  <c r="BK36" s="1"/>
  <c r="BK41" s="1"/>
  <c r="BI15"/>
  <c r="BI17" s="1"/>
  <c r="BH15"/>
  <c r="BH17" s="1"/>
  <c r="BH36" s="1"/>
  <c r="BH41" s="1"/>
  <c r="BC15"/>
  <c r="BC17" s="1"/>
  <c r="BD17" s="1"/>
  <c r="AZ15"/>
  <c r="AZ17" s="1"/>
  <c r="AW15"/>
  <c r="AW17" s="1"/>
  <c r="AT15"/>
  <c r="AT17" s="1"/>
  <c r="AU17" s="1"/>
  <c r="AQ15"/>
  <c r="AQ17" s="1"/>
  <c r="AR17" s="1"/>
  <c r="AN15"/>
  <c r="AN17" s="1"/>
  <c r="AK15"/>
  <c r="AH15"/>
  <c r="AI15" s="1"/>
  <c r="AB15"/>
  <c r="AB17" s="1"/>
  <c r="AC17" s="1"/>
  <c r="Y15"/>
  <c r="Y17" s="1"/>
  <c r="Z17" s="1"/>
  <c r="V15"/>
  <c r="V17" s="1"/>
  <c r="W17" s="1"/>
  <c r="S15"/>
  <c r="S17" s="1"/>
  <c r="T17" s="1"/>
  <c r="P15"/>
  <c r="P17" s="1"/>
  <c r="Q17" s="1"/>
  <c r="M15"/>
  <c r="M17" s="1"/>
  <c r="N17" s="1"/>
  <c r="J15"/>
  <c r="J17" s="1"/>
  <c r="K17" s="1"/>
  <c r="G15"/>
  <c r="G17" s="1"/>
  <c r="H17" s="1"/>
  <c r="D61"/>
  <c r="AE61" s="1"/>
  <c r="AD61"/>
  <c r="D54"/>
  <c r="AE54" s="1"/>
  <c r="AD54"/>
  <c r="D15"/>
  <c r="AD15"/>
  <c r="D40"/>
  <c r="AE40" s="1"/>
  <c r="AD40"/>
  <c r="D31"/>
  <c r="AE31" s="1"/>
  <c r="AD31"/>
  <c r="D23"/>
  <c r="AE23" s="1"/>
  <c r="AD23"/>
  <c r="D17"/>
  <c r="D36" s="1"/>
  <c r="D41" s="1"/>
  <c r="E41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CE64" l="1"/>
  <c r="GL64" s="1"/>
  <c r="MC64" s="1"/>
  <c r="QG64" s="1"/>
  <c r="QJ64" s="1"/>
  <c r="QP64" s="1"/>
  <c r="QS64" s="1"/>
  <c r="CE12"/>
  <c r="AK17"/>
  <c r="CD17" s="1"/>
  <c r="CD15"/>
  <c r="H31"/>
  <c r="BH10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KZ10" s="1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LR10" s="1"/>
  <c r="LS10" s="1"/>
  <c r="LT10" s="1"/>
  <c r="BE10"/>
  <c r="BF10" s="1"/>
  <c r="BG10" s="1"/>
  <c r="GK23"/>
  <c r="MB23" s="1"/>
  <c r="GK31"/>
  <c r="MB31" s="1"/>
  <c r="GK40"/>
  <c r="MB40" s="1"/>
  <c r="AK56"/>
  <c r="GK61"/>
  <c r="MB61" s="1"/>
  <c r="GA17"/>
  <c r="GC15"/>
  <c r="GA56"/>
  <c r="GC54"/>
  <c r="HK17"/>
  <c r="HM15"/>
  <c r="HT17"/>
  <c r="HV15"/>
  <c r="HZ17"/>
  <c r="IB15"/>
  <c r="II17"/>
  <c r="IK15"/>
  <c r="JV17"/>
  <c r="JX15"/>
  <c r="JY23"/>
  <c r="JU23"/>
  <c r="KA23" s="1"/>
  <c r="LX23"/>
  <c r="KJ23"/>
  <c r="JY31"/>
  <c r="JU31"/>
  <c r="LX31"/>
  <c r="KJ31"/>
  <c r="JY40"/>
  <c r="JU40"/>
  <c r="KA40" s="1"/>
  <c r="LX40"/>
  <c r="KJ40"/>
  <c r="HK56"/>
  <c r="HM54"/>
  <c r="HT56"/>
  <c r="HV54"/>
  <c r="HZ56"/>
  <c r="IB54"/>
  <c r="II56"/>
  <c r="IK54"/>
  <c r="JS56"/>
  <c r="JU56" s="1"/>
  <c r="JU54"/>
  <c r="JV56"/>
  <c r="JX54"/>
  <c r="JY61"/>
  <c r="JU61"/>
  <c r="KA61" s="1"/>
  <c r="LX61"/>
  <c r="KJ61"/>
  <c r="MS17"/>
  <c r="MU15"/>
  <c r="NE17"/>
  <c r="NG15"/>
  <c r="NH17"/>
  <c r="NJ15"/>
  <c r="OI17"/>
  <c r="OK15"/>
  <c r="OJ17"/>
  <c r="OL17"/>
  <c r="ON15"/>
  <c r="OO17"/>
  <c r="OQ15"/>
  <c r="OR17"/>
  <c r="OT15"/>
  <c r="OU17"/>
  <c r="OW15"/>
  <c r="OX17"/>
  <c r="OZ15"/>
  <c r="PP17"/>
  <c r="PR15"/>
  <c r="OK23"/>
  <c r="OK31"/>
  <c r="OK40"/>
  <c r="MS56"/>
  <c r="MU54"/>
  <c r="NE56"/>
  <c r="NG54"/>
  <c r="NH56"/>
  <c r="NJ54"/>
  <c r="OI56"/>
  <c r="OK54"/>
  <c r="OJ56"/>
  <c r="OL56"/>
  <c r="ON54"/>
  <c r="OO56"/>
  <c r="OQ54"/>
  <c r="OR56"/>
  <c r="OT54"/>
  <c r="OU56"/>
  <c r="OW54"/>
  <c r="OX56"/>
  <c r="OZ54"/>
  <c r="PP56"/>
  <c r="PR54"/>
  <c r="OK61"/>
  <c r="PS17"/>
  <c r="PU15"/>
  <c r="PS56"/>
  <c r="PU54"/>
  <c r="AJ56"/>
  <c r="EQ56"/>
  <c r="ES54"/>
  <c r="ET56"/>
  <c r="EV54"/>
  <c r="EZ56"/>
  <c r="FB54"/>
  <c r="FC56"/>
  <c r="FE54"/>
  <c r="FI17"/>
  <c r="FK15"/>
  <c r="FI56"/>
  <c r="FK54"/>
  <c r="FL17"/>
  <c r="FN15"/>
  <c r="FL56"/>
  <c r="FN54"/>
  <c r="FO56"/>
  <c r="FQ54"/>
  <c r="FR17"/>
  <c r="FT15"/>
  <c r="FR56"/>
  <c r="FT54"/>
  <c r="FX17"/>
  <c r="FZ15"/>
  <c r="FX56"/>
  <c r="FZ54"/>
  <c r="GD17"/>
  <c r="GF15"/>
  <c r="GD56"/>
  <c r="GF54"/>
  <c r="GM17"/>
  <c r="GO15"/>
  <c r="GM56"/>
  <c r="GO54"/>
  <c r="GP17"/>
  <c r="GR15"/>
  <c r="GP56"/>
  <c r="GR54"/>
  <c r="GS17"/>
  <c r="GU15"/>
  <c r="GS56"/>
  <c r="GU54"/>
  <c r="GV17"/>
  <c r="GX15"/>
  <c r="GV56"/>
  <c r="GX54"/>
  <c r="GY17"/>
  <c r="HA15"/>
  <c r="GY56"/>
  <c r="HA54"/>
  <c r="HB17"/>
  <c r="HD15"/>
  <c r="HB56"/>
  <c r="HD54"/>
  <c r="HH56"/>
  <c r="HJ54"/>
  <c r="HP54" s="1"/>
  <c r="HQ17"/>
  <c r="HS15"/>
  <c r="HQ56"/>
  <c r="HS54"/>
  <c r="HW17"/>
  <c r="HY15"/>
  <c r="HW56"/>
  <c r="HY54"/>
  <c r="IF17"/>
  <c r="IH15"/>
  <c r="IF56"/>
  <c r="IH54"/>
  <c r="IL17"/>
  <c r="IN15"/>
  <c r="IL56"/>
  <c r="IN54"/>
  <c r="IR17"/>
  <c r="IT15"/>
  <c r="IR56"/>
  <c r="IT54"/>
  <c r="IU17"/>
  <c r="IW15"/>
  <c r="IU56"/>
  <c r="IW54"/>
  <c r="IX17"/>
  <c r="IZ15"/>
  <c r="IX56"/>
  <c r="IZ54"/>
  <c r="JD17"/>
  <c r="JF15"/>
  <c r="JD56"/>
  <c r="JF54"/>
  <c r="JG17"/>
  <c r="JI15"/>
  <c r="JG56"/>
  <c r="JI54"/>
  <c r="JJ17"/>
  <c r="JL15"/>
  <c r="JJ56"/>
  <c r="JL54"/>
  <c r="KB17"/>
  <c r="KD15"/>
  <c r="KB56"/>
  <c r="KD54"/>
  <c r="KK17"/>
  <c r="KM15"/>
  <c r="KK56"/>
  <c r="KM54"/>
  <c r="KN17"/>
  <c r="KP15"/>
  <c r="KN56"/>
  <c r="KP54"/>
  <c r="KT17"/>
  <c r="KV15"/>
  <c r="KT56"/>
  <c r="KV54"/>
  <c r="KW17"/>
  <c r="KY15"/>
  <c r="KW56"/>
  <c r="KY54"/>
  <c r="KZ17"/>
  <c r="LB15"/>
  <c r="KZ56"/>
  <c r="LB54"/>
  <c r="LC17"/>
  <c r="LE15"/>
  <c r="LC56"/>
  <c r="LE54"/>
  <c r="LF17"/>
  <c r="LH15"/>
  <c r="LF56"/>
  <c r="LH54"/>
  <c r="LI17"/>
  <c r="LK15"/>
  <c r="LI56"/>
  <c r="LK54"/>
  <c r="LL17"/>
  <c r="LN15"/>
  <c r="LL56"/>
  <c r="LN54"/>
  <c r="LR17"/>
  <c r="LT15"/>
  <c r="LR56"/>
  <c r="LT54"/>
  <c r="LU17"/>
  <c r="LW15"/>
  <c r="LU56"/>
  <c r="LW54"/>
  <c r="MD17"/>
  <c r="MF15"/>
  <c r="MG17"/>
  <c r="MI15"/>
  <c r="MJ17"/>
  <c r="ML15"/>
  <c r="MM17"/>
  <c r="MO15"/>
  <c r="MP17"/>
  <c r="MR15"/>
  <c r="MP56"/>
  <c r="MR54"/>
  <c r="MV17"/>
  <c r="MX15"/>
  <c r="MV56"/>
  <c r="MX54"/>
  <c r="MY17"/>
  <c r="NA15"/>
  <c r="MY56"/>
  <c r="NA54"/>
  <c r="NB17"/>
  <c r="ND15"/>
  <c r="NB56"/>
  <c r="ND54"/>
  <c r="NN17"/>
  <c r="NP15"/>
  <c r="OF23"/>
  <c r="NP23"/>
  <c r="OF40"/>
  <c r="NP40"/>
  <c r="NN56"/>
  <c r="NP54"/>
  <c r="OF61"/>
  <c r="NP61"/>
  <c r="NQ56"/>
  <c r="NS54"/>
  <c r="NT56"/>
  <c r="NV54"/>
  <c r="NZ56"/>
  <c r="OB54"/>
  <c r="PV17"/>
  <c r="PX15"/>
  <c r="BP17"/>
  <c r="KE61"/>
  <c r="PZ31"/>
  <c r="PZ62"/>
  <c r="OG23"/>
  <c r="PY61"/>
  <c r="PY54"/>
  <c r="PY40"/>
  <c r="PY31"/>
  <c r="PY23"/>
  <c r="PZ15"/>
  <c r="GJ23"/>
  <c r="GJ31"/>
  <c r="GJ40"/>
  <c r="GJ61"/>
  <c r="MA61" s="1"/>
  <c r="ES61"/>
  <c r="EY61" s="1"/>
  <c r="EV23"/>
  <c r="EY23" s="1"/>
  <c r="EV31"/>
  <c r="EY31" s="1"/>
  <c r="EV40"/>
  <c r="EY40" s="1"/>
  <c r="EV61"/>
  <c r="FB31"/>
  <c r="FB40"/>
  <c r="FB61"/>
  <c r="FE23"/>
  <c r="FE31"/>
  <c r="FE40"/>
  <c r="FE61"/>
  <c r="FK23"/>
  <c r="FK31"/>
  <c r="FK40"/>
  <c r="FK61"/>
  <c r="FN23"/>
  <c r="FN31"/>
  <c r="FN40"/>
  <c r="FN61"/>
  <c r="FQ23"/>
  <c r="FQ31"/>
  <c r="FQ40"/>
  <c r="FQ61"/>
  <c r="FT23"/>
  <c r="FT31"/>
  <c r="FT40"/>
  <c r="FT61"/>
  <c r="FZ23"/>
  <c r="FZ31"/>
  <c r="FZ40"/>
  <c r="FZ61"/>
  <c r="GF23"/>
  <c r="GF31"/>
  <c r="GF40"/>
  <c r="GF61"/>
  <c r="GO23"/>
  <c r="HG23" s="1"/>
  <c r="GO31"/>
  <c r="GO40"/>
  <c r="GO61"/>
  <c r="GR23"/>
  <c r="GR31"/>
  <c r="GR40"/>
  <c r="GR61"/>
  <c r="GU23"/>
  <c r="GU31"/>
  <c r="GU40"/>
  <c r="GU61"/>
  <c r="GX23"/>
  <c r="GX31"/>
  <c r="GX40"/>
  <c r="GX61"/>
  <c r="HA23"/>
  <c r="HA31"/>
  <c r="HA40"/>
  <c r="HA61"/>
  <c r="HD31"/>
  <c r="HD40"/>
  <c r="HD61"/>
  <c r="HJ31"/>
  <c r="HP31" s="1"/>
  <c r="HJ40"/>
  <c r="HP40" s="1"/>
  <c r="HJ61"/>
  <c r="HP61" s="1"/>
  <c r="HS23"/>
  <c r="HS31"/>
  <c r="HS40"/>
  <c r="HS61"/>
  <c r="HY23"/>
  <c r="HY31"/>
  <c r="HY40"/>
  <c r="HY61"/>
  <c r="IH23"/>
  <c r="IH40"/>
  <c r="IH61"/>
  <c r="IN23"/>
  <c r="IN40"/>
  <c r="IN61"/>
  <c r="IT23"/>
  <c r="IT31"/>
  <c r="IT40"/>
  <c r="IT61"/>
  <c r="IW23"/>
  <c r="IW31"/>
  <c r="IW40"/>
  <c r="IW61"/>
  <c r="IZ23"/>
  <c r="IZ31"/>
  <c r="IZ40"/>
  <c r="IZ61"/>
  <c r="JF23"/>
  <c r="JF31"/>
  <c r="JF40"/>
  <c r="JF61"/>
  <c r="JI23"/>
  <c r="JI31"/>
  <c r="JI40"/>
  <c r="JI61"/>
  <c r="JL23"/>
  <c r="JL31"/>
  <c r="JL40"/>
  <c r="JL61"/>
  <c r="JR31"/>
  <c r="JR40"/>
  <c r="JR61"/>
  <c r="KD23"/>
  <c r="KD31"/>
  <c r="KD40"/>
  <c r="KD61"/>
  <c r="KM23"/>
  <c r="KM31"/>
  <c r="KM40"/>
  <c r="KM61"/>
  <c r="KP23"/>
  <c r="KP31"/>
  <c r="KP40"/>
  <c r="KP61"/>
  <c r="KV23"/>
  <c r="LQ23" s="1"/>
  <c r="KV31"/>
  <c r="KV40"/>
  <c r="KV61"/>
  <c r="KY31"/>
  <c r="KY40"/>
  <c r="KY61"/>
  <c r="LB23"/>
  <c r="LB31"/>
  <c r="LB40"/>
  <c r="LB61"/>
  <c r="LE23"/>
  <c r="LE31"/>
  <c r="LE40"/>
  <c r="LE61"/>
  <c r="LH23"/>
  <c r="LH31"/>
  <c r="LH40"/>
  <c r="LH61"/>
  <c r="LK23"/>
  <c r="LK31"/>
  <c r="LK40"/>
  <c r="LK61"/>
  <c r="LN23"/>
  <c r="LN31"/>
  <c r="LN40"/>
  <c r="LN61"/>
  <c r="LT23"/>
  <c r="LT31"/>
  <c r="LT40"/>
  <c r="LT61"/>
  <c r="LW23"/>
  <c r="LW31"/>
  <c r="LW40"/>
  <c r="LW61"/>
  <c r="MF23"/>
  <c r="NM23" s="1"/>
  <c r="MF31"/>
  <c r="MF40"/>
  <c r="MF54"/>
  <c r="MF61"/>
  <c r="NM61" s="1"/>
  <c r="MI31"/>
  <c r="MI40"/>
  <c r="MI61"/>
  <c r="ML23"/>
  <c r="ML31"/>
  <c r="ML40"/>
  <c r="ML61"/>
  <c r="MO23"/>
  <c r="MO31"/>
  <c r="MO40"/>
  <c r="MO61"/>
  <c r="MR23"/>
  <c r="MR31"/>
  <c r="MR40"/>
  <c r="MR61"/>
  <c r="MX23"/>
  <c r="MX31"/>
  <c r="MX40"/>
  <c r="MX61"/>
  <c r="NA23"/>
  <c r="NA31"/>
  <c r="NA40"/>
  <c r="NA61"/>
  <c r="ND23"/>
  <c r="ND31"/>
  <c r="ND40"/>
  <c r="NP31"/>
  <c r="NS40"/>
  <c r="NS61"/>
  <c r="NV23"/>
  <c r="NV40"/>
  <c r="NV61"/>
  <c r="OB23"/>
  <c r="OB40"/>
  <c r="OB61"/>
  <c r="PX23"/>
  <c r="QA23" s="1"/>
  <c r="PX31"/>
  <c r="QA31" s="1"/>
  <c r="PX40"/>
  <c r="QA40" s="1"/>
  <c r="PX61"/>
  <c r="QA61" s="1"/>
  <c r="AF45"/>
  <c r="AF48"/>
  <c r="AF49"/>
  <c r="AF64"/>
  <c r="AF30"/>
  <c r="AF44"/>
  <c r="AI54"/>
  <c r="AL23"/>
  <c r="AL31"/>
  <c r="AL40"/>
  <c r="AL54"/>
  <c r="AL61"/>
  <c r="AO15"/>
  <c r="AO17"/>
  <c r="AO54"/>
  <c r="AO56"/>
  <c r="AR54"/>
  <c r="AR56"/>
  <c r="AU54"/>
  <c r="AU56"/>
  <c r="AX15"/>
  <c r="AX17"/>
  <c r="AX54"/>
  <c r="AX56"/>
  <c r="BA15"/>
  <c r="BA17"/>
  <c r="BA54"/>
  <c r="BA56"/>
  <c r="BD54"/>
  <c r="BD56"/>
  <c r="BJ54"/>
  <c r="BJ56"/>
  <c r="BM54"/>
  <c r="BM56"/>
  <c r="BP54"/>
  <c r="BP56"/>
  <c r="BS54"/>
  <c r="BS56"/>
  <c r="BV54"/>
  <c r="BV56"/>
  <c r="BY15"/>
  <c r="BY17"/>
  <c r="BY54"/>
  <c r="BY56"/>
  <c r="CH54"/>
  <c r="CH56"/>
  <c r="CK54"/>
  <c r="CK56"/>
  <c r="CN54"/>
  <c r="CN56"/>
  <c r="DC12"/>
  <c r="DC14"/>
  <c r="CQ54"/>
  <c r="CQ56"/>
  <c r="CT54"/>
  <c r="CT56"/>
  <c r="CW54"/>
  <c r="CW56"/>
  <c r="CZ54"/>
  <c r="CZ56"/>
  <c r="DF15"/>
  <c r="DF17"/>
  <c r="DF54"/>
  <c r="DF56"/>
  <c r="DI15"/>
  <c r="DI17"/>
  <c r="DI54"/>
  <c r="DI56"/>
  <c r="DL15"/>
  <c r="DL17"/>
  <c r="DO24"/>
  <c r="DL54"/>
  <c r="DL56"/>
  <c r="DR15"/>
  <c r="DR17"/>
  <c r="DR54"/>
  <c r="DR56"/>
  <c r="DU15"/>
  <c r="DU17"/>
  <c r="DU54"/>
  <c r="DU56"/>
  <c r="DX15"/>
  <c r="DX17"/>
  <c r="DX54"/>
  <c r="DX56"/>
  <c r="ED15"/>
  <c r="ED17"/>
  <c r="ED54"/>
  <c r="ED56"/>
  <c r="EG15"/>
  <c r="EG17"/>
  <c r="EY17" s="1"/>
  <c r="GL26"/>
  <c r="MC26" s="1"/>
  <c r="QG26" s="1"/>
  <c r="QJ26" s="1"/>
  <c r="QP26" s="1"/>
  <c r="QS26" s="1"/>
  <c r="EG54"/>
  <c r="EG56"/>
  <c r="EJ15"/>
  <c r="EJ17"/>
  <c r="EJ54"/>
  <c r="EJ56"/>
  <c r="EM15"/>
  <c r="EM17"/>
  <c r="EM54"/>
  <c r="EM56"/>
  <c r="EP15"/>
  <c r="EP17"/>
  <c r="EP54"/>
  <c r="EP56"/>
  <c r="ES15"/>
  <c r="ES17"/>
  <c r="EY12"/>
  <c r="EY13"/>
  <c r="EY14"/>
  <c r="EY24"/>
  <c r="GL18"/>
  <c r="GL27"/>
  <c r="MC27" s="1"/>
  <c r="FW13"/>
  <c r="HG18"/>
  <c r="KG18" s="1"/>
  <c r="HG19"/>
  <c r="KG19" s="1"/>
  <c r="KG22"/>
  <c r="MC22" s="1"/>
  <c r="QG22" s="1"/>
  <c r="QJ22" s="1"/>
  <c r="HP20"/>
  <c r="KG20" s="1"/>
  <c r="KG28"/>
  <c r="MC28" s="1"/>
  <c r="KG29"/>
  <c r="MC29" s="1"/>
  <c r="KG25"/>
  <c r="KG11"/>
  <c r="KG12"/>
  <c r="KG35"/>
  <c r="KG43"/>
  <c r="KG49"/>
  <c r="KG57"/>
  <c r="KA30"/>
  <c r="KG30" s="1"/>
  <c r="LZ11"/>
  <c r="LQ20"/>
  <c r="LZ20" s="1"/>
  <c r="NM19"/>
  <c r="NM45"/>
  <c r="NM46"/>
  <c r="NM48"/>
  <c r="NM49"/>
  <c r="NM57"/>
  <c r="NM59"/>
  <c r="QG21"/>
  <c r="QJ21" s="1"/>
  <c r="QM21" s="1"/>
  <c r="QP21" s="1"/>
  <c r="QS21" s="1"/>
  <c r="OH14"/>
  <c r="QD14" s="1"/>
  <c r="OH18"/>
  <c r="QD18" s="1"/>
  <c r="QA51"/>
  <c r="OH49"/>
  <c r="QD49" s="1"/>
  <c r="OF56"/>
  <c r="NS23"/>
  <c r="OH23" s="1"/>
  <c r="OH12"/>
  <c r="QD12" s="1"/>
  <c r="OH11"/>
  <c r="QD11" s="1"/>
  <c r="MC18"/>
  <c r="MC19"/>
  <c r="FQ15"/>
  <c r="FW15" s="1"/>
  <c r="AF28"/>
  <c r="OH25"/>
  <c r="QD25" s="1"/>
  <c r="BP15"/>
  <c r="GL14"/>
  <c r="AL56"/>
  <c r="QD51"/>
  <c r="PX54"/>
  <c r="QA54" s="1"/>
  <c r="PX56"/>
  <c r="BD15"/>
  <c r="KG32"/>
  <c r="OB15"/>
  <c r="OB17"/>
  <c r="OB36"/>
  <c r="OG31"/>
  <c r="OH29"/>
  <c r="NS15"/>
  <c r="NS17"/>
  <c r="NS36"/>
  <c r="OH13"/>
  <c r="QD13" s="1"/>
  <c r="MC43"/>
  <c r="JX31"/>
  <c r="KA31" s="1"/>
  <c r="AF43"/>
  <c r="OH28"/>
  <c r="QD28" s="1"/>
  <c r="QG28" s="1"/>
  <c r="QJ28" s="1"/>
  <c r="QP28" s="1"/>
  <c r="QS28" s="1"/>
  <c r="NY15"/>
  <c r="NY17"/>
  <c r="MC30"/>
  <c r="AF27"/>
  <c r="BV17"/>
  <c r="BV15"/>
  <c r="AU15"/>
  <c r="AC15"/>
  <c r="AC54"/>
  <c r="AC56"/>
  <c r="W54"/>
  <c r="W56"/>
  <c r="H54"/>
  <c r="FB23"/>
  <c r="FH23" s="1"/>
  <c r="LQ35"/>
  <c r="HJ15"/>
  <c r="HP15" s="1"/>
  <c r="HJ17"/>
  <c r="KG13"/>
  <c r="OZ31"/>
  <c r="OG56"/>
  <c r="OG54"/>
  <c r="OF54"/>
  <c r="OF31"/>
  <c r="OF17"/>
  <c r="OF15"/>
  <c r="MI54"/>
  <c r="HM23"/>
  <c r="BS17"/>
  <c r="BM17"/>
  <c r="BJ17"/>
  <c r="AF14"/>
  <c r="AE15"/>
  <c r="E15"/>
  <c r="MC57"/>
  <c r="JR54"/>
  <c r="JR56"/>
  <c r="MC49"/>
  <c r="E23"/>
  <c r="AF20"/>
  <c r="AF23"/>
  <c r="MC20"/>
  <c r="W15"/>
  <c r="Q15"/>
  <c r="N15"/>
  <c r="E31"/>
  <c r="AF11"/>
  <c r="MI56"/>
  <c r="KG14"/>
  <c r="MC14" s="1"/>
  <c r="QG14" s="1"/>
  <c r="QJ14" s="1"/>
  <c r="QP14" s="1"/>
  <c r="QS14" s="1"/>
  <c r="JU15"/>
  <c r="KA15" s="1"/>
  <c r="JU17"/>
  <c r="CQ15"/>
  <c r="CN15"/>
  <c r="CK15"/>
  <c r="CH15"/>
  <c r="CH17"/>
  <c r="FE15"/>
  <c r="K15"/>
  <c r="AF31"/>
  <c r="AF29"/>
  <c r="BS15"/>
  <c r="GK17"/>
  <c r="MC32"/>
  <c r="MC25"/>
  <c r="CT15"/>
  <c r="DC13"/>
  <c r="GL24"/>
  <c r="QG44"/>
  <c r="QJ44" s="1"/>
  <c r="QP44" s="1"/>
  <c r="QS44" s="1"/>
  <c r="QG48"/>
  <c r="QJ48" s="1"/>
  <c r="QP48" s="1"/>
  <c r="QS48" s="1"/>
  <c r="QG49"/>
  <c r="QJ49" s="1"/>
  <c r="QP49" s="1"/>
  <c r="QS49" s="1"/>
  <c r="QG51"/>
  <c r="QJ51" s="1"/>
  <c r="QP51" s="1"/>
  <c r="QS51" s="1"/>
  <c r="QG60"/>
  <c r="QJ60" s="1"/>
  <c r="QP60" s="1"/>
  <c r="QS60" s="1"/>
  <c r="QG59"/>
  <c r="QJ59" s="1"/>
  <c r="QP59" s="1"/>
  <c r="QS59" s="1"/>
  <c r="QG58"/>
  <c r="QJ58" s="1"/>
  <c r="QP58" s="1"/>
  <c r="QS58" s="1"/>
  <c r="QG57"/>
  <c r="QJ57" s="1"/>
  <c r="QP57" s="1"/>
  <c r="QS57" s="1"/>
  <c r="QG55"/>
  <c r="QJ55" s="1"/>
  <c r="QP55" s="1"/>
  <c r="QS55" s="1"/>
  <c r="QG53"/>
  <c r="QJ53" s="1"/>
  <c r="QP53" s="1"/>
  <c r="QS53" s="1"/>
  <c r="QG52"/>
  <c r="QJ52" s="1"/>
  <c r="QP52" s="1"/>
  <c r="QS52" s="1"/>
  <c r="QG50"/>
  <c r="QJ50" s="1"/>
  <c r="QP50" s="1"/>
  <c r="QS50" s="1"/>
  <c r="QG47"/>
  <c r="QJ47" s="1"/>
  <c r="QG46"/>
  <c r="QJ46" s="1"/>
  <c r="QG45"/>
  <c r="QJ45" s="1"/>
  <c r="QP45" s="1"/>
  <c r="QS45" s="1"/>
  <c r="QG43"/>
  <c r="QJ43" s="1"/>
  <c r="QP43" s="1"/>
  <c r="QS43" s="1"/>
  <c r="QG39"/>
  <c r="QJ39" s="1"/>
  <c r="QP39" s="1"/>
  <c r="QS39" s="1"/>
  <c r="QG38"/>
  <c r="QJ38" s="1"/>
  <c r="QP38" s="1"/>
  <c r="QS38" s="1"/>
  <c r="QG37"/>
  <c r="QJ37" s="1"/>
  <c r="QP37" s="1"/>
  <c r="QS37" s="1"/>
  <c r="QG34"/>
  <c r="QJ34" s="1"/>
  <c r="QP34" s="1"/>
  <c r="QS34" s="1"/>
  <c r="QG33"/>
  <c r="QJ33" s="1"/>
  <c r="QP33" s="1"/>
  <c r="QS33" s="1"/>
  <c r="QG32"/>
  <c r="QJ32" s="1"/>
  <c r="QP32" s="1"/>
  <c r="QS32" s="1"/>
  <c r="QG30"/>
  <c r="QJ30" s="1"/>
  <c r="QP30" s="1"/>
  <c r="QS30" s="1"/>
  <c r="QG27"/>
  <c r="QJ27" s="1"/>
  <c r="QP27" s="1"/>
  <c r="QS27" s="1"/>
  <c r="QG20"/>
  <c r="QJ20" s="1"/>
  <c r="QP20" s="1"/>
  <c r="QS20" s="1"/>
  <c r="QG19"/>
  <c r="QJ19" s="1"/>
  <c r="QP19" s="1"/>
  <c r="QS19" s="1"/>
  <c r="QG18"/>
  <c r="QJ18" s="1"/>
  <c r="QP18" s="1"/>
  <c r="QS18" s="1"/>
  <c r="QG16"/>
  <c r="QJ16" s="1"/>
  <c r="QP16" s="1"/>
  <c r="QS16" s="1"/>
  <c r="BE36"/>
  <c r="BG17"/>
  <c r="BE62"/>
  <c r="BG62" s="1"/>
  <c r="BG56"/>
  <c r="BG15"/>
  <c r="BG54"/>
  <c r="AR15"/>
  <c r="NV15"/>
  <c r="NV17"/>
  <c r="OG17"/>
  <c r="OG15"/>
  <c r="NV31"/>
  <c r="OH31" s="1"/>
  <c r="NV36"/>
  <c r="NV41"/>
  <c r="QD29"/>
  <c r="QG29"/>
  <c r="QJ29" s="1"/>
  <c r="QP29" s="1"/>
  <c r="OC36"/>
  <c r="OE17"/>
  <c r="OC62"/>
  <c r="OE56"/>
  <c r="OE15"/>
  <c r="OE54"/>
  <c r="Q54"/>
  <c r="Q56"/>
  <c r="K54"/>
  <c r="K56"/>
  <c r="AF47"/>
  <c r="GL11"/>
  <c r="AF46"/>
  <c r="AF13"/>
  <c r="AL15"/>
  <c r="AL17"/>
  <c r="CE17" s="1"/>
  <c r="MC11"/>
  <c r="QG11" s="1"/>
  <c r="QJ11" s="1"/>
  <c r="QP11" s="1"/>
  <c r="JR15"/>
  <c r="BM15"/>
  <c r="BJ15"/>
  <c r="GL12"/>
  <c r="MC12" s="1"/>
  <c r="QG12" s="1"/>
  <c r="QJ12" s="1"/>
  <c r="QP12" s="1"/>
  <c r="QS12" s="1"/>
  <c r="QS11"/>
  <c r="Z54"/>
  <c r="Z56"/>
  <c r="Z15"/>
  <c r="QM46"/>
  <c r="QP46" s="1"/>
  <c r="QS46" s="1"/>
  <c r="T54"/>
  <c r="T56"/>
  <c r="T15"/>
  <c r="QS29"/>
  <c r="QM47"/>
  <c r="N54"/>
  <c r="N56"/>
  <c r="QM22"/>
  <c r="HJ23"/>
  <c r="HP23" s="1"/>
  <c r="NY56"/>
  <c r="NY41"/>
  <c r="EV15"/>
  <c r="EY15" s="1"/>
  <c r="LZ35"/>
  <c r="MC35" s="1"/>
  <c r="QG35" s="1"/>
  <c r="QJ35" s="1"/>
  <c r="QP35" s="1"/>
  <c r="QS35" s="1"/>
  <c r="MC24"/>
  <c r="QG24" s="1"/>
  <c r="QJ24" s="1"/>
  <c r="QP24" s="1"/>
  <c r="QS24" s="1"/>
  <c r="DC17"/>
  <c r="CZ15"/>
  <c r="CW15"/>
  <c r="DC15" s="1"/>
  <c r="GL13"/>
  <c r="MC13" s="1"/>
  <c r="QG13" s="1"/>
  <c r="QJ13" s="1"/>
  <c r="QP13" s="1"/>
  <c r="QS13" s="1"/>
  <c r="NY36"/>
  <c r="FB15"/>
  <c r="FH15" s="1"/>
  <c r="FB17"/>
  <c r="FH17" s="1"/>
  <c r="IH31"/>
  <c r="IQ31" s="1"/>
  <c r="NY54"/>
  <c r="MO54"/>
  <c r="MO56"/>
  <c r="ML54"/>
  <c r="NM54" s="1"/>
  <c r="ML56"/>
  <c r="PZ56"/>
  <c r="PZ54"/>
  <c r="PV62"/>
  <c r="PY56"/>
  <c r="PY17"/>
  <c r="PY15"/>
  <c r="IO31"/>
  <c r="FF41"/>
  <c r="EW41"/>
  <c r="DY41"/>
  <c r="DM41"/>
  <c r="DA41"/>
  <c r="H56"/>
  <c r="H15"/>
  <c r="E54"/>
  <c r="E36"/>
  <c r="E17"/>
  <c r="AF17" s="1"/>
  <c r="QQ57"/>
  <c r="LX10"/>
  <c r="LY10" s="1"/>
  <c r="LZ10" s="1"/>
  <c r="MA10" s="1"/>
  <c r="MB10" s="1"/>
  <c r="MC10" s="1"/>
  <c r="MD10" s="1"/>
  <c r="ME10" s="1"/>
  <c r="MF10" s="1"/>
  <c r="MG10" s="1"/>
  <c r="MH10" s="1"/>
  <c r="MI10" s="1"/>
  <c r="MJ10" s="1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H10" s="1"/>
  <c r="NI10" s="1"/>
  <c r="NJ10" s="1"/>
  <c r="NK10" s="1"/>
  <c r="NL10" s="1"/>
  <c r="NM10" s="1"/>
  <c r="NN10" s="1"/>
  <c r="NO10" s="1"/>
  <c r="NP10" s="1"/>
  <c r="LU10"/>
  <c r="LV10" s="1"/>
  <c r="LW10" s="1"/>
  <c r="FV56"/>
  <c r="FJ62"/>
  <c r="HF56"/>
  <c r="GN62"/>
  <c r="HO56"/>
  <c r="HI62"/>
  <c r="ID56"/>
  <c r="HR62"/>
  <c r="IP56"/>
  <c r="IG62"/>
  <c r="JB56"/>
  <c r="IS62"/>
  <c r="JN56"/>
  <c r="JE62"/>
  <c r="JS62"/>
  <c r="JZ56"/>
  <c r="JT62"/>
  <c r="QB23"/>
  <c r="QC23"/>
  <c r="QB40"/>
  <c r="QC40"/>
  <c r="OI62"/>
  <c r="OJ62"/>
  <c r="QB61"/>
  <c r="QC61"/>
  <c r="GK56"/>
  <c r="DA62"/>
  <c r="CG62"/>
  <c r="CH62" s="1"/>
  <c r="DC62" s="1"/>
  <c r="DM62"/>
  <c r="DE62"/>
  <c r="DF62" s="1"/>
  <c r="DO62" s="1"/>
  <c r="DY62"/>
  <c r="DQ62"/>
  <c r="DR62" s="1"/>
  <c r="EA62" s="1"/>
  <c r="EF62"/>
  <c r="EG62" s="1"/>
  <c r="FA62"/>
  <c r="MB57"/>
  <c r="QF57" s="1"/>
  <c r="QC31"/>
  <c r="QC56"/>
  <c r="QC17"/>
  <c r="OA62"/>
  <c r="NX62"/>
  <c r="NY62" s="1"/>
  <c r="NR62"/>
  <c r="NO62"/>
  <c r="OG62" s="1"/>
  <c r="NC62"/>
  <c r="MB35"/>
  <c r="QF35" s="1"/>
  <c r="QI35" s="1"/>
  <c r="QO35" s="1"/>
  <c r="FY62"/>
  <c r="QI57"/>
  <c r="LV41"/>
  <c r="AK62"/>
  <c r="QO57"/>
  <c r="QK22"/>
  <c r="QN22" s="1"/>
  <c r="QQ22" s="1"/>
  <c r="QL22"/>
  <c r="QO22" s="1"/>
  <c r="QR22" s="1"/>
  <c r="QL21"/>
  <c r="QL23" s="1"/>
  <c r="AH17"/>
  <c r="AI17" s="1"/>
  <c r="AH56"/>
  <c r="AH62" s="1"/>
  <c r="AI62" s="1"/>
  <c r="QK47"/>
  <c r="QN47" s="1"/>
  <c r="QQ47" s="1"/>
  <c r="QK46"/>
  <c r="QK54" s="1"/>
  <c r="QK56" s="1"/>
  <c r="QK62" s="1"/>
  <c r="QL47"/>
  <c r="QO47" s="1"/>
  <c r="QR47" s="1"/>
  <c r="QL46"/>
  <c r="KH17"/>
  <c r="KI17"/>
  <c r="KQ15"/>
  <c r="KL17"/>
  <c r="KR17" s="1"/>
  <c r="KR15"/>
  <c r="LO15"/>
  <c r="KU17"/>
  <c r="LP17" s="1"/>
  <c r="LP15"/>
  <c r="NK15"/>
  <c r="ME17"/>
  <c r="NL17" s="1"/>
  <c r="NL15"/>
  <c r="KH56"/>
  <c r="KI56"/>
  <c r="KQ54"/>
  <c r="KL56"/>
  <c r="KR54"/>
  <c r="LO54"/>
  <c r="KU56"/>
  <c r="LP54"/>
  <c r="ME56"/>
  <c r="MF56" s="1"/>
  <c r="NL54"/>
  <c r="D56"/>
  <c r="QR11"/>
  <c r="QQ60"/>
  <c r="QQ58"/>
  <c r="QQ53"/>
  <c r="QQ52"/>
  <c r="QQ51"/>
  <c r="QQ50"/>
  <c r="QQ39"/>
  <c r="QQ37"/>
  <c r="QQ33"/>
  <c r="QQ30"/>
  <c r="QQ20"/>
  <c r="QQ19"/>
  <c r="QQ16"/>
  <c r="QR64"/>
  <c r="QR60"/>
  <c r="QR59"/>
  <c r="QR58"/>
  <c r="QR55"/>
  <c r="QR53"/>
  <c r="QR52"/>
  <c r="QR51"/>
  <c r="QR50"/>
  <c r="QR49"/>
  <c r="QR48"/>
  <c r="QR45"/>
  <c r="QR44"/>
  <c r="QR43"/>
  <c r="QR39"/>
  <c r="QR38"/>
  <c r="QR37"/>
  <c r="QR35"/>
  <c r="QR34"/>
  <c r="QR33"/>
  <c r="QR32"/>
  <c r="QR30"/>
  <c r="QR29"/>
  <c r="QR28"/>
  <c r="QR27"/>
  <c r="QR26"/>
  <c r="QR25"/>
  <c r="QR24"/>
  <c r="QR20"/>
  <c r="QR19"/>
  <c r="QR18"/>
  <c r="AE17"/>
  <c r="QR16"/>
  <c r="QR14"/>
  <c r="QR13"/>
  <c r="QR12"/>
  <c r="DA56"/>
  <c r="DA54"/>
  <c r="DB54"/>
  <c r="DB15"/>
  <c r="DM56"/>
  <c r="DM54"/>
  <c r="GJ24"/>
  <c r="DN54"/>
  <c r="DN15"/>
  <c r="DY56"/>
  <c r="DY54"/>
  <c r="DZ54"/>
  <c r="DZ15"/>
  <c r="EW56"/>
  <c r="EW54"/>
  <c r="GJ26"/>
  <c r="EX54"/>
  <c r="EX15"/>
  <c r="FF56"/>
  <c r="FF54"/>
  <c r="GJ27"/>
  <c r="FG54"/>
  <c r="FG15"/>
  <c r="FU56"/>
  <c r="FU54"/>
  <c r="FV54"/>
  <c r="FV15"/>
  <c r="GG54"/>
  <c r="GH54"/>
  <c r="GH15"/>
  <c r="HE23"/>
  <c r="HE56"/>
  <c r="HE54"/>
  <c r="HF54"/>
  <c r="HF15"/>
  <c r="HN56"/>
  <c r="HN54"/>
  <c r="KE21"/>
  <c r="HN17"/>
  <c r="HN15"/>
  <c r="HO54"/>
  <c r="HO15"/>
  <c r="IC56"/>
  <c r="IC54"/>
  <c r="KE28"/>
  <c r="IC17"/>
  <c r="IC15"/>
  <c r="ID54"/>
  <c r="ID15"/>
  <c r="IO56"/>
  <c r="IO54"/>
  <c r="KE29"/>
  <c r="IO17"/>
  <c r="IO15"/>
  <c r="IP54"/>
  <c r="IP15"/>
  <c r="JA56"/>
  <c r="JA54"/>
  <c r="KE32"/>
  <c r="JA17"/>
  <c r="JA15"/>
  <c r="JB54"/>
  <c r="JB15"/>
  <c r="JM56"/>
  <c r="JM54"/>
  <c r="KE38"/>
  <c r="JN54"/>
  <c r="JN15"/>
  <c r="JY56"/>
  <c r="JY54"/>
  <c r="JY17"/>
  <c r="JY15"/>
  <c r="JZ54"/>
  <c r="JZ15"/>
  <c r="MA34"/>
  <c r="NK61"/>
  <c r="QE59"/>
  <c r="QE55"/>
  <c r="QE49"/>
  <c r="QE48"/>
  <c r="QE45"/>
  <c r="QE44"/>
  <c r="QB29"/>
  <c r="QB31"/>
  <c r="QB13"/>
  <c r="QB15"/>
  <c r="QH59"/>
  <c r="QN59" s="1"/>
  <c r="QH55"/>
  <c r="QN55" s="1"/>
  <c r="QH49"/>
  <c r="QN49" s="1"/>
  <c r="QH48"/>
  <c r="QN48" s="1"/>
  <c r="NK54"/>
  <c r="QH45"/>
  <c r="QN45" s="1"/>
  <c r="QH44"/>
  <c r="QN44" s="1"/>
  <c r="NK56"/>
  <c r="MA35"/>
  <c r="QE34"/>
  <c r="KE40"/>
  <c r="MA38"/>
  <c r="JM17"/>
  <c r="JM15"/>
  <c r="QE35"/>
  <c r="MA32"/>
  <c r="KE31"/>
  <c r="MA29"/>
  <c r="MA28"/>
  <c r="MA21"/>
  <c r="KE23"/>
  <c r="MA18"/>
  <c r="MA25"/>
  <c r="HE17"/>
  <c r="KE17" s="1"/>
  <c r="HE15"/>
  <c r="KE15" s="1"/>
  <c r="GG56"/>
  <c r="GG17"/>
  <c r="GG15"/>
  <c r="FU15"/>
  <c r="FU17"/>
  <c r="MA27"/>
  <c r="FF15"/>
  <c r="FF36"/>
  <c r="FF17"/>
  <c r="EW15"/>
  <c r="EW17"/>
  <c r="MA26"/>
  <c r="EW36"/>
  <c r="DY36"/>
  <c r="DY17"/>
  <c r="DY15"/>
  <c r="MA24"/>
  <c r="DM36"/>
  <c r="DM17"/>
  <c r="DM15"/>
  <c r="DA36"/>
  <c r="DA17"/>
  <c r="DA15"/>
  <c r="MA64"/>
  <c r="MA43"/>
  <c r="MA14"/>
  <c r="MA13"/>
  <c r="GJ15"/>
  <c r="MA12"/>
  <c r="MA11"/>
  <c r="GJ17"/>
  <c r="AD36"/>
  <c r="AD17"/>
  <c r="QL36"/>
  <c r="PW36"/>
  <c r="PT36"/>
  <c r="MH36"/>
  <c r="MK36"/>
  <c r="MN36"/>
  <c r="MQ36"/>
  <c r="MT36"/>
  <c r="MW36"/>
  <c r="MZ36"/>
  <c r="NC36"/>
  <c r="NF36"/>
  <c r="NI36"/>
  <c r="NO36"/>
  <c r="OG36" s="1"/>
  <c r="OJ36"/>
  <c r="OM36"/>
  <c r="OP36"/>
  <c r="OS36"/>
  <c r="OV36"/>
  <c r="OY36"/>
  <c r="PQ36"/>
  <c r="HC36"/>
  <c r="HI36"/>
  <c r="HJ36" s="1"/>
  <c r="HL36"/>
  <c r="HR36"/>
  <c r="HU36"/>
  <c r="HX36"/>
  <c r="IA36"/>
  <c r="IG36"/>
  <c r="IJ36"/>
  <c r="IM36"/>
  <c r="IS36"/>
  <c r="IV36"/>
  <c r="IY36"/>
  <c r="JE36"/>
  <c r="JH36"/>
  <c r="JK36"/>
  <c r="JQ36"/>
  <c r="JR36" s="1"/>
  <c r="JT36"/>
  <c r="JU36" s="1"/>
  <c r="JW36"/>
  <c r="KC36"/>
  <c r="KI36"/>
  <c r="KL36"/>
  <c r="KO36"/>
  <c r="KU36"/>
  <c r="KX36"/>
  <c r="LA36"/>
  <c r="LD36"/>
  <c r="LG36"/>
  <c r="LJ36"/>
  <c r="LM36"/>
  <c r="LS36"/>
  <c r="ME36"/>
  <c r="NL36" s="1"/>
  <c r="CG36"/>
  <c r="CH36" s="1"/>
  <c r="CJ36"/>
  <c r="CK36" s="1"/>
  <c r="CM36"/>
  <c r="CN36" s="1"/>
  <c r="CP36"/>
  <c r="CQ36" s="1"/>
  <c r="CS36"/>
  <c r="CT36" s="1"/>
  <c r="CV36"/>
  <c r="CW36" s="1"/>
  <c r="CY36"/>
  <c r="CZ36" s="1"/>
  <c r="DE36"/>
  <c r="DF36" s="1"/>
  <c r="DH36"/>
  <c r="DI36" s="1"/>
  <c r="DK36"/>
  <c r="DL36" s="1"/>
  <c r="DQ36"/>
  <c r="DR36" s="1"/>
  <c r="DT36"/>
  <c r="DU36" s="1"/>
  <c r="DW36"/>
  <c r="DX36" s="1"/>
  <c r="EC36"/>
  <c r="ED36" s="1"/>
  <c r="EF36"/>
  <c r="EG36" s="1"/>
  <c r="EI36"/>
  <c r="EJ36" s="1"/>
  <c r="EL36"/>
  <c r="EM36" s="1"/>
  <c r="EO36"/>
  <c r="EP36" s="1"/>
  <c r="ER36"/>
  <c r="ES36" s="1"/>
  <c r="EU36"/>
  <c r="EV36" s="1"/>
  <c r="FA36"/>
  <c r="FB36" s="1"/>
  <c r="FD36"/>
  <c r="FE36" s="1"/>
  <c r="FJ36"/>
  <c r="FM36"/>
  <c r="FP36"/>
  <c r="FQ36" s="1"/>
  <c r="FS36"/>
  <c r="FY36"/>
  <c r="GB36"/>
  <c r="GE36"/>
  <c r="GN36"/>
  <c r="GQ36"/>
  <c r="GT36"/>
  <c r="GW36"/>
  <c r="GZ36"/>
  <c r="G36"/>
  <c r="H36" s="1"/>
  <c r="J36"/>
  <c r="K36" s="1"/>
  <c r="M36"/>
  <c r="N36" s="1"/>
  <c r="P36"/>
  <c r="Q36" s="1"/>
  <c r="S36"/>
  <c r="T36" s="1"/>
  <c r="V36"/>
  <c r="W36" s="1"/>
  <c r="Y36"/>
  <c r="Z36" s="1"/>
  <c r="AB36"/>
  <c r="AC36" s="1"/>
  <c r="AH36"/>
  <c r="AI36" s="1"/>
  <c r="AK36"/>
  <c r="AN36"/>
  <c r="AO36" s="1"/>
  <c r="AQ36"/>
  <c r="AR36" s="1"/>
  <c r="AT36"/>
  <c r="AU36" s="1"/>
  <c r="AW36"/>
  <c r="AX36" s="1"/>
  <c r="AZ36"/>
  <c r="BA36" s="1"/>
  <c r="BC36"/>
  <c r="BD36" s="1"/>
  <c r="BI36"/>
  <c r="BJ36" s="1"/>
  <c r="BL36"/>
  <c r="BO36"/>
  <c r="BP36" s="1"/>
  <c r="BR36"/>
  <c r="BS36" s="1"/>
  <c r="BU36"/>
  <c r="BV36" s="1"/>
  <c r="BX36"/>
  <c r="BY36" s="1"/>
  <c r="CE15" l="1"/>
  <c r="AL36"/>
  <c r="CD36"/>
  <c r="EA36"/>
  <c r="OK62"/>
  <c r="JU62"/>
  <c r="PV36"/>
  <c r="PX17"/>
  <c r="NZ62"/>
  <c r="OB62" s="1"/>
  <c r="OB56"/>
  <c r="NT62"/>
  <c r="NV62" s="1"/>
  <c r="NV56"/>
  <c r="NQ62"/>
  <c r="NS62" s="1"/>
  <c r="NS56"/>
  <c r="NN62"/>
  <c r="NP62" s="1"/>
  <c r="NP56"/>
  <c r="NN36"/>
  <c r="NP17"/>
  <c r="NB62"/>
  <c r="ND56"/>
  <c r="NB36"/>
  <c r="ND17"/>
  <c r="MY62"/>
  <c r="NA62" s="1"/>
  <c r="NA56"/>
  <c r="MY36"/>
  <c r="NA17"/>
  <c r="MV62"/>
  <c r="MX62" s="1"/>
  <c r="MX56"/>
  <c r="MV36"/>
  <c r="MX17"/>
  <c r="MP62"/>
  <c r="MR56"/>
  <c r="MP36"/>
  <c r="MR17"/>
  <c r="MM36"/>
  <c r="MO17"/>
  <c r="MJ36"/>
  <c r="ML17"/>
  <c r="MG36"/>
  <c r="MG41" s="1"/>
  <c r="MI17"/>
  <c r="MD36"/>
  <c r="MF17"/>
  <c r="LU62"/>
  <c r="LW62" s="1"/>
  <c r="LW56"/>
  <c r="LU36"/>
  <c r="LW17"/>
  <c r="LR62"/>
  <c r="LT62" s="1"/>
  <c r="LT56"/>
  <c r="LR36"/>
  <c r="LT17"/>
  <c r="LL62"/>
  <c r="LN62" s="1"/>
  <c r="LN56"/>
  <c r="LL36"/>
  <c r="LN17"/>
  <c r="LI62"/>
  <c r="LK62" s="1"/>
  <c r="LK56"/>
  <c r="LI36"/>
  <c r="LI41" s="1"/>
  <c r="LK17"/>
  <c r="LF62"/>
  <c r="LH62" s="1"/>
  <c r="LH56"/>
  <c r="LF36"/>
  <c r="LF41" s="1"/>
  <c r="LH17"/>
  <c r="LC62"/>
  <c r="LE62" s="1"/>
  <c r="LE56"/>
  <c r="LC36"/>
  <c r="LC41" s="1"/>
  <c r="LE17"/>
  <c r="KZ62"/>
  <c r="LB62" s="1"/>
  <c r="LB56"/>
  <c r="KZ36"/>
  <c r="KZ41" s="1"/>
  <c r="LB17"/>
  <c r="KW62"/>
  <c r="KY62" s="1"/>
  <c r="KY56"/>
  <c r="KW36"/>
  <c r="KW41" s="1"/>
  <c r="KY17"/>
  <c r="KT62"/>
  <c r="KV56"/>
  <c r="LQ56" s="1"/>
  <c r="KT36"/>
  <c r="KT41" s="1"/>
  <c r="KV17"/>
  <c r="LQ17" s="1"/>
  <c r="KN62"/>
  <c r="KP62" s="1"/>
  <c r="KP56"/>
  <c r="KN36"/>
  <c r="KN41" s="1"/>
  <c r="KP17"/>
  <c r="KK62"/>
  <c r="KM56"/>
  <c r="KS56" s="1"/>
  <c r="KK36"/>
  <c r="KK41" s="1"/>
  <c r="KM17"/>
  <c r="KS17" s="1"/>
  <c r="KB62"/>
  <c r="KD62" s="1"/>
  <c r="KD56"/>
  <c r="KB36"/>
  <c r="KB41" s="1"/>
  <c r="KD17"/>
  <c r="JJ62"/>
  <c r="JL62" s="1"/>
  <c r="JL56"/>
  <c r="JJ36"/>
  <c r="JL17"/>
  <c r="JG62"/>
  <c r="JI62" s="1"/>
  <c r="JI56"/>
  <c r="JG36"/>
  <c r="JI17"/>
  <c r="JD62"/>
  <c r="JF56"/>
  <c r="JO56" s="1"/>
  <c r="JD36"/>
  <c r="JF17"/>
  <c r="JO17" s="1"/>
  <c r="IX62"/>
  <c r="IZ62" s="1"/>
  <c r="IZ56"/>
  <c r="IX36"/>
  <c r="IX41" s="1"/>
  <c r="IZ17"/>
  <c r="IU62"/>
  <c r="IW62" s="1"/>
  <c r="IW56"/>
  <c r="IU36"/>
  <c r="IU41" s="1"/>
  <c r="IW17"/>
  <c r="IR62"/>
  <c r="IT56"/>
  <c r="JC56" s="1"/>
  <c r="IR36"/>
  <c r="IT17"/>
  <c r="JC17" s="1"/>
  <c r="IL62"/>
  <c r="IN62" s="1"/>
  <c r="IN56"/>
  <c r="IL36"/>
  <c r="IL41" s="1"/>
  <c r="IN17"/>
  <c r="IF62"/>
  <c r="IH56"/>
  <c r="IF36"/>
  <c r="IH17"/>
  <c r="HW62"/>
  <c r="HY62" s="1"/>
  <c r="HY56"/>
  <c r="HW36"/>
  <c r="HW41" s="1"/>
  <c r="HY17"/>
  <c r="HQ62"/>
  <c r="HS56"/>
  <c r="HQ36"/>
  <c r="HS17"/>
  <c r="HH62"/>
  <c r="HJ56"/>
  <c r="HB62"/>
  <c r="HD62" s="1"/>
  <c r="HD56"/>
  <c r="HB36"/>
  <c r="HB41" s="1"/>
  <c r="HD17"/>
  <c r="GY62"/>
  <c r="HA62" s="1"/>
  <c r="HA56"/>
  <c r="GY36"/>
  <c r="GY41" s="1"/>
  <c r="HA17"/>
  <c r="GV62"/>
  <c r="GX62" s="1"/>
  <c r="GX56"/>
  <c r="GV36"/>
  <c r="GV41" s="1"/>
  <c r="GX17"/>
  <c r="GS62"/>
  <c r="GU62" s="1"/>
  <c r="GU56"/>
  <c r="GS36"/>
  <c r="GS41" s="1"/>
  <c r="GU17"/>
  <c r="GP62"/>
  <c r="GR62" s="1"/>
  <c r="GR56"/>
  <c r="GP36"/>
  <c r="GR17"/>
  <c r="GM62"/>
  <c r="GO56"/>
  <c r="HG56" s="1"/>
  <c r="GM36"/>
  <c r="GO17"/>
  <c r="HG17" s="1"/>
  <c r="GD62"/>
  <c r="GF62" s="1"/>
  <c r="GF56"/>
  <c r="GD36"/>
  <c r="GF17"/>
  <c r="FX62"/>
  <c r="FZ56"/>
  <c r="FX36"/>
  <c r="FZ17"/>
  <c r="FR62"/>
  <c r="FT62" s="1"/>
  <c r="FT56"/>
  <c r="FR36"/>
  <c r="FT17"/>
  <c r="FO62"/>
  <c r="FQ62" s="1"/>
  <c r="FQ56"/>
  <c r="FL62"/>
  <c r="FN62" s="1"/>
  <c r="FN56"/>
  <c r="FL36"/>
  <c r="FN17"/>
  <c r="FI62"/>
  <c r="FK56"/>
  <c r="FW56" s="1"/>
  <c r="FI36"/>
  <c r="FK17"/>
  <c r="FW17" s="1"/>
  <c r="FC62"/>
  <c r="FE62" s="1"/>
  <c r="FE56"/>
  <c r="EZ62"/>
  <c r="FB56"/>
  <c r="FH56" s="1"/>
  <c r="ET62"/>
  <c r="EV62" s="1"/>
  <c r="EV56"/>
  <c r="EQ62"/>
  <c r="ES56"/>
  <c r="AJ62"/>
  <c r="GJ56"/>
  <c r="PS62"/>
  <c r="PU62" s="1"/>
  <c r="PU56"/>
  <c r="PS36"/>
  <c r="PU17"/>
  <c r="PP62"/>
  <c r="PR62" s="1"/>
  <c r="PR56"/>
  <c r="OX62"/>
  <c r="OZ62" s="1"/>
  <c r="OZ56"/>
  <c r="OU62"/>
  <c r="OW62" s="1"/>
  <c r="OW56"/>
  <c r="OR62"/>
  <c r="OT62" s="1"/>
  <c r="OT56"/>
  <c r="OO62"/>
  <c r="OQ62" s="1"/>
  <c r="OQ56"/>
  <c r="OL62"/>
  <c r="ON62" s="1"/>
  <c r="ON56"/>
  <c r="OK56"/>
  <c r="NH62"/>
  <c r="NJ62" s="1"/>
  <c r="NJ56"/>
  <c r="NE62"/>
  <c r="NG62" s="1"/>
  <c r="NG56"/>
  <c r="MS62"/>
  <c r="MU62" s="1"/>
  <c r="MU56"/>
  <c r="PP36"/>
  <c r="PR17"/>
  <c r="QA17" s="1"/>
  <c r="OX36"/>
  <c r="OX41" s="1"/>
  <c r="OZ17"/>
  <c r="OU36"/>
  <c r="OW17"/>
  <c r="OR36"/>
  <c r="OT17"/>
  <c r="OO36"/>
  <c r="OQ17"/>
  <c r="OL36"/>
  <c r="ON17"/>
  <c r="OI36"/>
  <c r="OK17"/>
  <c r="NH36"/>
  <c r="NJ17"/>
  <c r="NE36"/>
  <c r="NG17"/>
  <c r="MS36"/>
  <c r="MU17"/>
  <c r="JV62"/>
  <c r="JX62" s="1"/>
  <c r="JX56"/>
  <c r="II62"/>
  <c r="IK62" s="1"/>
  <c r="IK56"/>
  <c r="HZ62"/>
  <c r="IB62" s="1"/>
  <c r="IB56"/>
  <c r="HT62"/>
  <c r="HV62" s="1"/>
  <c r="HV56"/>
  <c r="HK62"/>
  <c r="HM62" s="1"/>
  <c r="HM56"/>
  <c r="JV36"/>
  <c r="JX17"/>
  <c r="II36"/>
  <c r="IK17"/>
  <c r="HZ36"/>
  <c r="HZ41" s="1"/>
  <c r="IB17"/>
  <c r="HT36"/>
  <c r="HV17"/>
  <c r="HK36"/>
  <c r="HM17"/>
  <c r="GA62"/>
  <c r="GC62" s="1"/>
  <c r="GC56"/>
  <c r="GA36"/>
  <c r="GC17"/>
  <c r="HA36"/>
  <c r="GX36"/>
  <c r="GU36"/>
  <c r="GO36"/>
  <c r="DO36"/>
  <c r="LK36"/>
  <c r="LH36"/>
  <c r="LE36"/>
  <c r="LB36"/>
  <c r="KY36"/>
  <c r="KV36"/>
  <c r="KP36"/>
  <c r="KM36"/>
  <c r="KD36"/>
  <c r="JX36"/>
  <c r="IZ36"/>
  <c r="IW36"/>
  <c r="IT36"/>
  <c r="IN36"/>
  <c r="IH36"/>
  <c r="IB36"/>
  <c r="HY36"/>
  <c r="HS36"/>
  <c r="HM36"/>
  <c r="HD36"/>
  <c r="OZ36"/>
  <c r="MI36"/>
  <c r="PZ36"/>
  <c r="NM56"/>
  <c r="KJ56"/>
  <c r="LZ56" s="1"/>
  <c r="KJ17"/>
  <c r="LZ17" s="1"/>
  <c r="ND62"/>
  <c r="QF31"/>
  <c r="QI31" s="1"/>
  <c r="QO31" s="1"/>
  <c r="QR31" s="1"/>
  <c r="QF61"/>
  <c r="QI61" s="1"/>
  <c r="QO61" s="1"/>
  <c r="QR61" s="1"/>
  <c r="QF40"/>
  <c r="QI40" s="1"/>
  <c r="QO40" s="1"/>
  <c r="QR40" s="1"/>
  <c r="QF23"/>
  <c r="QI23" s="1"/>
  <c r="PY62"/>
  <c r="QM23"/>
  <c r="QM36" s="1"/>
  <c r="QM41" s="1"/>
  <c r="OH54"/>
  <c r="QD54" s="1"/>
  <c r="OH56"/>
  <c r="OF36"/>
  <c r="KA17"/>
  <c r="HP17"/>
  <c r="QA56"/>
  <c r="QD23"/>
  <c r="EY56"/>
  <c r="EY54"/>
  <c r="EA56"/>
  <c r="EA54"/>
  <c r="EA17"/>
  <c r="EA15"/>
  <c r="DO56"/>
  <c r="DO54"/>
  <c r="DO17"/>
  <c r="DO15"/>
  <c r="DC56"/>
  <c r="DC54"/>
  <c r="AI56"/>
  <c r="NM40"/>
  <c r="NM31"/>
  <c r="LQ61"/>
  <c r="LQ40"/>
  <c r="LQ31"/>
  <c r="KS61"/>
  <c r="KS40"/>
  <c r="KS31"/>
  <c r="KS23"/>
  <c r="LZ23" s="1"/>
  <c r="JO61"/>
  <c r="JO40"/>
  <c r="JO31"/>
  <c r="JO23"/>
  <c r="JC61"/>
  <c r="JC40"/>
  <c r="JC31"/>
  <c r="JC23"/>
  <c r="IQ61"/>
  <c r="IQ40"/>
  <c r="IQ23"/>
  <c r="IE61"/>
  <c r="IE40"/>
  <c r="IE31"/>
  <c r="IE23"/>
  <c r="KG23" s="1"/>
  <c r="HG61"/>
  <c r="KG61" s="1"/>
  <c r="HG40"/>
  <c r="KG40" s="1"/>
  <c r="HG31"/>
  <c r="KG31" s="1"/>
  <c r="GI61"/>
  <c r="GI40"/>
  <c r="GI31"/>
  <c r="GI23"/>
  <c r="FW61"/>
  <c r="FW40"/>
  <c r="FW31"/>
  <c r="FW23"/>
  <c r="GL23" s="1"/>
  <c r="FH61"/>
  <c r="GL61" s="1"/>
  <c r="MC61" s="1"/>
  <c r="FH40"/>
  <c r="GL40" s="1"/>
  <c r="MC40" s="1"/>
  <c r="FH31"/>
  <c r="GL31" s="1"/>
  <c r="OH61"/>
  <c r="QD61" s="1"/>
  <c r="OH40"/>
  <c r="QD40" s="1"/>
  <c r="NM15"/>
  <c r="LQ54"/>
  <c r="LQ15"/>
  <c r="KS54"/>
  <c r="LZ54" s="1"/>
  <c r="KS15"/>
  <c r="LZ15" s="1"/>
  <c r="JO54"/>
  <c r="JO15"/>
  <c r="JC54"/>
  <c r="JC15"/>
  <c r="IQ54"/>
  <c r="IQ15"/>
  <c r="IE54"/>
  <c r="IE15"/>
  <c r="HG54"/>
  <c r="KG54" s="1"/>
  <c r="HG15"/>
  <c r="KG15" s="1"/>
  <c r="GI54"/>
  <c r="GI15"/>
  <c r="FW54"/>
  <c r="FH54"/>
  <c r="QD31"/>
  <c r="QA15"/>
  <c r="LZ61"/>
  <c r="KA54"/>
  <c r="KA56"/>
  <c r="LZ40"/>
  <c r="LZ31"/>
  <c r="QG25"/>
  <c r="QJ25" s="1"/>
  <c r="QP25" s="1"/>
  <c r="QS25" s="1"/>
  <c r="AL62"/>
  <c r="PX62"/>
  <c r="QA62" s="1"/>
  <c r="JC36"/>
  <c r="KA36"/>
  <c r="OE62"/>
  <c r="OH62" s="1"/>
  <c r="OF62"/>
  <c r="OH15"/>
  <c r="QD15" s="1"/>
  <c r="OH17"/>
  <c r="QD17" s="1"/>
  <c r="HP36"/>
  <c r="GL15"/>
  <c r="FH36"/>
  <c r="BM36"/>
  <c r="BE41"/>
  <c r="BG36"/>
  <c r="OC41"/>
  <c r="OE36"/>
  <c r="AF54"/>
  <c r="AF15"/>
  <c r="AF36"/>
  <c r="QP47"/>
  <c r="QS47" s="1"/>
  <c r="QM54"/>
  <c r="QM56" s="1"/>
  <c r="QM62" s="1"/>
  <c r="QP22"/>
  <c r="QS22" s="1"/>
  <c r="DC36"/>
  <c r="KS36"/>
  <c r="EY36"/>
  <c r="D62"/>
  <c r="E62" s="1"/>
  <c r="AF62" s="1"/>
  <c r="E56"/>
  <c r="AF56" s="1"/>
  <c r="LY54"/>
  <c r="LX54"/>
  <c r="LY15"/>
  <c r="LX15"/>
  <c r="QE61"/>
  <c r="QO23"/>
  <c r="QR23" s="1"/>
  <c r="AD56"/>
  <c r="LP56"/>
  <c r="KU62"/>
  <c r="KR56"/>
  <c r="KL62"/>
  <c r="LY56"/>
  <c r="KI62"/>
  <c r="KH62"/>
  <c r="KJ62" s="1"/>
  <c r="OF10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OU10" s="1"/>
  <c r="OV10" s="1"/>
  <c r="OW10" s="1"/>
  <c r="NQ10"/>
  <c r="NR10" s="1"/>
  <c r="NS10" s="1"/>
  <c r="NT10" s="1"/>
  <c r="NU10" s="1"/>
  <c r="NV10" s="1"/>
  <c r="NW10" s="1"/>
  <c r="NX10" s="1"/>
  <c r="NY10" s="1"/>
  <c r="NZ10" s="1"/>
  <c r="OA10" s="1"/>
  <c r="OB10" s="1"/>
  <c r="OC10" s="1"/>
  <c r="OD10" s="1"/>
  <c r="OE10" s="1"/>
  <c r="LY17"/>
  <c r="KF56"/>
  <c r="QB17"/>
  <c r="NL56"/>
  <c r="ME62"/>
  <c r="MF62" s="1"/>
  <c r="AE36"/>
  <c r="QR57"/>
  <c r="GH62"/>
  <c r="NL62"/>
  <c r="AE56"/>
  <c r="AE62"/>
  <c r="LO62"/>
  <c r="LO56"/>
  <c r="KQ62"/>
  <c r="KQ56"/>
  <c r="LX56" s="1"/>
  <c r="NK17"/>
  <c r="LO17"/>
  <c r="KQ17"/>
  <c r="LX17" s="1"/>
  <c r="MA17" s="1"/>
  <c r="QE17" s="1"/>
  <c r="QH17" s="1"/>
  <c r="QN17" s="1"/>
  <c r="QQ17" s="1"/>
  <c r="KH36"/>
  <c r="KJ36" s="1"/>
  <c r="QL54"/>
  <c r="HF62"/>
  <c r="FV62"/>
  <c r="FG62"/>
  <c r="EX62"/>
  <c r="DZ62"/>
  <c r="DN62"/>
  <c r="DB62"/>
  <c r="HF36"/>
  <c r="GH36"/>
  <c r="FV36"/>
  <c r="FG36"/>
  <c r="EX36"/>
  <c r="DZ36"/>
  <c r="DN36"/>
  <c r="DB36"/>
  <c r="LP62"/>
  <c r="KR62"/>
  <c r="JZ62"/>
  <c r="JN62"/>
  <c r="JB62"/>
  <c r="IP62"/>
  <c r="ID62"/>
  <c r="HO62"/>
  <c r="LP36"/>
  <c r="KR36"/>
  <c r="LY36" s="1"/>
  <c r="JZ36"/>
  <c r="JN36"/>
  <c r="JB36"/>
  <c r="IP36"/>
  <c r="ID36"/>
  <c r="HO36"/>
  <c r="QC36"/>
  <c r="MA15"/>
  <c r="QE15" s="1"/>
  <c r="QH15" s="1"/>
  <c r="QC15"/>
  <c r="QC54"/>
  <c r="QB54"/>
  <c r="KF15"/>
  <c r="KF54"/>
  <c r="KE54"/>
  <c r="KE56"/>
  <c r="GK15"/>
  <c r="GK54"/>
  <c r="MB54" s="1"/>
  <c r="QF54" s="1"/>
  <c r="GJ54"/>
  <c r="MA54" s="1"/>
  <c r="QE54" s="1"/>
  <c r="QH54" s="1"/>
  <c r="MB56"/>
  <c r="MB17"/>
  <c r="QO46"/>
  <c r="QN46"/>
  <c r="QQ46" s="1"/>
  <c r="QO21"/>
  <c r="QR21" s="1"/>
  <c r="QH61"/>
  <c r="QN61" s="1"/>
  <c r="QH34"/>
  <c r="QN34" s="1"/>
  <c r="QE38"/>
  <c r="MA40"/>
  <c r="QH35"/>
  <c r="QN35" s="1"/>
  <c r="QE32"/>
  <c r="QE29"/>
  <c r="MA31"/>
  <c r="QE28"/>
  <c r="QE21"/>
  <c r="QE18"/>
  <c r="MA23"/>
  <c r="QE25"/>
  <c r="QE27"/>
  <c r="QE26"/>
  <c r="QE24"/>
  <c r="QE64"/>
  <c r="QE43"/>
  <c r="QE14"/>
  <c r="QE13"/>
  <c r="QE12"/>
  <c r="QE11"/>
  <c r="AD62"/>
  <c r="AD41"/>
  <c r="QL41"/>
  <c r="PW41"/>
  <c r="PT41"/>
  <c r="PQ41"/>
  <c r="OY41"/>
  <c r="OZ41" s="1"/>
  <c r="OV41"/>
  <c r="OS41"/>
  <c r="OP41"/>
  <c r="OM41"/>
  <c r="OJ41"/>
  <c r="NO41"/>
  <c r="OG41" s="1"/>
  <c r="NI41"/>
  <c r="NF41"/>
  <c r="NC41"/>
  <c r="MZ41"/>
  <c r="MW41"/>
  <c r="MT41"/>
  <c r="MQ41"/>
  <c r="MN41"/>
  <c r="MK41"/>
  <c r="MH41"/>
  <c r="MI41" s="1"/>
  <c r="ME41"/>
  <c r="NL41" s="1"/>
  <c r="LS41"/>
  <c r="LM41"/>
  <c r="LJ41"/>
  <c r="LK41" s="1"/>
  <c r="LG41"/>
  <c r="LH41" s="1"/>
  <c r="LD41"/>
  <c r="LE41" s="1"/>
  <c r="LA41"/>
  <c r="LB41" s="1"/>
  <c r="KX41"/>
  <c r="KY41" s="1"/>
  <c r="KU41"/>
  <c r="KV41" s="1"/>
  <c r="KO41"/>
  <c r="KP41" s="1"/>
  <c r="KL41"/>
  <c r="KM41" s="1"/>
  <c r="KS41" s="1"/>
  <c r="KI41"/>
  <c r="KC41"/>
  <c r="KD41" s="1"/>
  <c r="JW41"/>
  <c r="JT41"/>
  <c r="JQ41"/>
  <c r="JR41" s="1"/>
  <c r="JK41"/>
  <c r="JH41"/>
  <c r="JE41"/>
  <c r="IY41"/>
  <c r="IZ41" s="1"/>
  <c r="IV41"/>
  <c r="IW41" s="1"/>
  <c r="IS41"/>
  <c r="IM41"/>
  <c r="IN41" s="1"/>
  <c r="IJ41"/>
  <c r="IG41"/>
  <c r="IA41"/>
  <c r="IB41" s="1"/>
  <c r="HX41"/>
  <c r="HY41" s="1"/>
  <c r="HU41"/>
  <c r="HR41"/>
  <c r="HL41"/>
  <c r="HI41"/>
  <c r="HJ41" s="1"/>
  <c r="HC41"/>
  <c r="HD41" s="1"/>
  <c r="GZ41"/>
  <c r="HA41" s="1"/>
  <c r="GW41"/>
  <c r="GX41" s="1"/>
  <c r="GT41"/>
  <c r="GU41" s="1"/>
  <c r="GQ41"/>
  <c r="GN41"/>
  <c r="GE41"/>
  <c r="GB41"/>
  <c r="FY41"/>
  <c r="FS41"/>
  <c r="FP41"/>
  <c r="FQ41" s="1"/>
  <c r="FM41"/>
  <c r="FJ41"/>
  <c r="FD41"/>
  <c r="FE41" s="1"/>
  <c r="FA41"/>
  <c r="FB41" s="1"/>
  <c r="FH41" s="1"/>
  <c r="EU41"/>
  <c r="EV41" s="1"/>
  <c r="ER41"/>
  <c r="ES41" s="1"/>
  <c r="EO41"/>
  <c r="EP41" s="1"/>
  <c r="EL41"/>
  <c r="EM41" s="1"/>
  <c r="EI41"/>
  <c r="EJ41" s="1"/>
  <c r="EF41"/>
  <c r="EG41" s="1"/>
  <c r="EY41" s="1"/>
  <c r="EC41"/>
  <c r="ED41" s="1"/>
  <c r="DW41"/>
  <c r="DX41" s="1"/>
  <c r="DT41"/>
  <c r="DU41" s="1"/>
  <c r="DQ41"/>
  <c r="DR41" s="1"/>
  <c r="EA41" s="1"/>
  <c r="DK41"/>
  <c r="DL41" s="1"/>
  <c r="DH41"/>
  <c r="DI41" s="1"/>
  <c r="DE41"/>
  <c r="DF41" s="1"/>
  <c r="CY41"/>
  <c r="CZ41" s="1"/>
  <c r="CV41"/>
  <c r="CW41" s="1"/>
  <c r="CS41"/>
  <c r="CT41" s="1"/>
  <c r="CP41"/>
  <c r="CQ41" s="1"/>
  <c r="CM41"/>
  <c r="CN41" s="1"/>
  <c r="CJ41"/>
  <c r="CK41" s="1"/>
  <c r="CG41"/>
  <c r="CH41" s="1"/>
  <c r="BX41"/>
  <c r="BY41" s="1"/>
  <c r="BU41"/>
  <c r="BV41" s="1"/>
  <c r="BR41"/>
  <c r="BS41" s="1"/>
  <c r="BO41"/>
  <c r="BP41" s="1"/>
  <c r="BL41"/>
  <c r="BI41"/>
  <c r="BJ41" s="1"/>
  <c r="BC41"/>
  <c r="BD41" s="1"/>
  <c r="AZ41"/>
  <c r="BA41" s="1"/>
  <c r="AW41"/>
  <c r="AX41" s="1"/>
  <c r="AT41"/>
  <c r="AU41" s="1"/>
  <c r="AQ41"/>
  <c r="AR41" s="1"/>
  <c r="AN41"/>
  <c r="AO41" s="1"/>
  <c r="AK41"/>
  <c r="AH41"/>
  <c r="AI41" s="1"/>
  <c r="AB41"/>
  <c r="AC41" s="1"/>
  <c r="Y41"/>
  <c r="Z41" s="1"/>
  <c r="V41"/>
  <c r="W41" s="1"/>
  <c r="S41"/>
  <c r="T41" s="1"/>
  <c r="P41"/>
  <c r="Q41" s="1"/>
  <c r="M41"/>
  <c r="N41" s="1"/>
  <c r="J41"/>
  <c r="K41" s="1"/>
  <c r="G41"/>
  <c r="H41" s="1"/>
  <c r="CE36" l="1"/>
  <c r="AL41"/>
  <c r="CD41"/>
  <c r="QG40"/>
  <c r="QJ40" s="1"/>
  <c r="QP40" s="1"/>
  <c r="QS40" s="1"/>
  <c r="QG61"/>
  <c r="QJ61" s="1"/>
  <c r="QP61" s="1"/>
  <c r="QS61" s="1"/>
  <c r="QD56"/>
  <c r="MC31"/>
  <c r="QG31" s="1"/>
  <c r="QJ31" s="1"/>
  <c r="QP31" s="1"/>
  <c r="QS31" s="1"/>
  <c r="MC23"/>
  <c r="QG23" s="1"/>
  <c r="QJ23" s="1"/>
  <c r="QP23" s="1"/>
  <c r="QS23" s="1"/>
  <c r="GA41"/>
  <c r="GC41" s="1"/>
  <c r="GC36"/>
  <c r="HK41"/>
  <c r="HN41" s="1"/>
  <c r="HN36"/>
  <c r="HT41"/>
  <c r="HV41" s="1"/>
  <c r="HV36"/>
  <c r="IE36" s="1"/>
  <c r="II41"/>
  <c r="IK41" s="1"/>
  <c r="IK36"/>
  <c r="IQ36" s="1"/>
  <c r="JV41"/>
  <c r="JY41" s="1"/>
  <c r="JY36"/>
  <c r="MS41"/>
  <c r="MU41" s="1"/>
  <c r="MU36"/>
  <c r="NE41"/>
  <c r="NG41" s="1"/>
  <c r="NG36"/>
  <c r="NH41"/>
  <c r="NJ41" s="1"/>
  <c r="NJ36"/>
  <c r="OI41"/>
  <c r="OK36"/>
  <c r="OL41"/>
  <c r="ON41" s="1"/>
  <c r="ON36"/>
  <c r="OO41"/>
  <c r="OQ41" s="1"/>
  <c r="OQ36"/>
  <c r="OR41"/>
  <c r="OT41" s="1"/>
  <c r="OT36"/>
  <c r="OU41"/>
  <c r="OW41" s="1"/>
  <c r="OW36"/>
  <c r="PP41"/>
  <c r="PR36"/>
  <c r="PY36"/>
  <c r="PS41"/>
  <c r="PU41" s="1"/>
  <c r="PU36"/>
  <c r="ES62"/>
  <c r="EY62" s="1"/>
  <c r="EW62"/>
  <c r="FB62"/>
  <c r="FH62" s="1"/>
  <c r="FF62"/>
  <c r="FI41"/>
  <c r="FK36"/>
  <c r="FU36"/>
  <c r="FK62"/>
  <c r="FW62" s="1"/>
  <c r="FU62"/>
  <c r="FL41"/>
  <c r="FN41" s="1"/>
  <c r="FN36"/>
  <c r="FR41"/>
  <c r="FT41" s="1"/>
  <c r="FT36"/>
  <c r="FX41"/>
  <c r="FZ36"/>
  <c r="GG36"/>
  <c r="FZ62"/>
  <c r="GI62" s="1"/>
  <c r="GG62"/>
  <c r="GD41"/>
  <c r="GF41" s="1"/>
  <c r="GF36"/>
  <c r="GM41"/>
  <c r="HE36"/>
  <c r="GO62"/>
  <c r="HG62" s="1"/>
  <c r="HE62"/>
  <c r="GP41"/>
  <c r="GR41" s="1"/>
  <c r="GR36"/>
  <c r="HG36" s="1"/>
  <c r="HJ62"/>
  <c r="HP62" s="1"/>
  <c r="HN62"/>
  <c r="HQ41"/>
  <c r="IC41" s="1"/>
  <c r="IC36"/>
  <c r="HS62"/>
  <c r="IE62" s="1"/>
  <c r="IC62"/>
  <c r="IF41"/>
  <c r="IO41" s="1"/>
  <c r="IO36"/>
  <c r="IH62"/>
  <c r="IQ62" s="1"/>
  <c r="IO62"/>
  <c r="IR41"/>
  <c r="JA41" s="1"/>
  <c r="JA36"/>
  <c r="IT62"/>
  <c r="JC62" s="1"/>
  <c r="JA62"/>
  <c r="JD41"/>
  <c r="JF36"/>
  <c r="JM36"/>
  <c r="JF62"/>
  <c r="JO62" s="1"/>
  <c r="JM62"/>
  <c r="JG41"/>
  <c r="JI41" s="1"/>
  <c r="JI36"/>
  <c r="JJ41"/>
  <c r="JL41" s="1"/>
  <c r="JL36"/>
  <c r="LL41"/>
  <c r="LN41" s="1"/>
  <c r="LN36"/>
  <c r="LQ36" s="1"/>
  <c r="LR41"/>
  <c r="LT41" s="1"/>
  <c r="LT36"/>
  <c r="LU41"/>
  <c r="LW41" s="1"/>
  <c r="LW36"/>
  <c r="MD41"/>
  <c r="MF41" s="1"/>
  <c r="MF36"/>
  <c r="MJ41"/>
  <c r="ML41" s="1"/>
  <c r="ML36"/>
  <c r="MM41"/>
  <c r="MO41" s="1"/>
  <c r="MO36"/>
  <c r="MP41"/>
  <c r="MR41" s="1"/>
  <c r="MR36"/>
  <c r="MR62"/>
  <c r="NK62"/>
  <c r="MV41"/>
  <c r="MX41" s="1"/>
  <c r="MX36"/>
  <c r="MY41"/>
  <c r="NA41" s="1"/>
  <c r="NA36"/>
  <c r="NB41"/>
  <c r="ND41" s="1"/>
  <c r="ND36"/>
  <c r="NN41"/>
  <c r="NP41" s="1"/>
  <c r="NP36"/>
  <c r="PV41"/>
  <c r="PX41" s="1"/>
  <c r="PX36"/>
  <c r="DO41"/>
  <c r="GO41"/>
  <c r="HG41" s="1"/>
  <c r="HM41"/>
  <c r="HP41" s="1"/>
  <c r="HS41"/>
  <c r="IE41" s="1"/>
  <c r="IH41"/>
  <c r="IQ41" s="1"/>
  <c r="IT41"/>
  <c r="JC41" s="1"/>
  <c r="JX41"/>
  <c r="NM41"/>
  <c r="PZ41"/>
  <c r="NM62"/>
  <c r="LZ36"/>
  <c r="OH36"/>
  <c r="MC15"/>
  <c r="QG15" s="1"/>
  <c r="QJ15" s="1"/>
  <c r="QP15" s="1"/>
  <c r="GL62"/>
  <c r="GL54"/>
  <c r="MC54" s="1"/>
  <c r="QG54" s="1"/>
  <c r="QJ54" s="1"/>
  <c r="QP54" s="1"/>
  <c r="QS54" s="1"/>
  <c r="NM36"/>
  <c r="GI17"/>
  <c r="GL17" s="1"/>
  <c r="GI56"/>
  <c r="GL56" s="1"/>
  <c r="HP56"/>
  <c r="IE17"/>
  <c r="KG17" s="1"/>
  <c r="IE56"/>
  <c r="IQ17"/>
  <c r="IQ56"/>
  <c r="KM62"/>
  <c r="KS62" s="1"/>
  <c r="LZ62" s="1"/>
  <c r="KV62"/>
  <c r="LQ62" s="1"/>
  <c r="NM17"/>
  <c r="KA62"/>
  <c r="JY62"/>
  <c r="QD62"/>
  <c r="QB62"/>
  <c r="LQ41"/>
  <c r="OE41"/>
  <c r="OH41" s="1"/>
  <c r="OF41"/>
  <c r="BG41"/>
  <c r="JZ41"/>
  <c r="JU41"/>
  <c r="KA41" s="1"/>
  <c r="QS15"/>
  <c r="BM41"/>
  <c r="DC41"/>
  <c r="AF41"/>
  <c r="OX10"/>
  <c r="OY10" s="1"/>
  <c r="OZ10" s="1"/>
  <c r="QB56"/>
  <c r="MA56"/>
  <c r="QE56" s="1"/>
  <c r="QH56" s="1"/>
  <c r="QN56" s="1"/>
  <c r="QQ56" s="1"/>
  <c r="LX62"/>
  <c r="LY62"/>
  <c r="QB36"/>
  <c r="QN54"/>
  <c r="QQ54" s="1"/>
  <c r="AE41"/>
  <c r="DB41"/>
  <c r="DN41"/>
  <c r="DZ41"/>
  <c r="EX41"/>
  <c r="FG41"/>
  <c r="FV41"/>
  <c r="GH41"/>
  <c r="HF41"/>
  <c r="HO41"/>
  <c r="ID41"/>
  <c r="IP41"/>
  <c r="JB41"/>
  <c r="JN41"/>
  <c r="KR41"/>
  <c r="LP41"/>
  <c r="QR46"/>
  <c r="QF17"/>
  <c r="QF56"/>
  <c r="QI54"/>
  <c r="MB15"/>
  <c r="QN15"/>
  <c r="QQ15" s="1"/>
  <c r="QL56"/>
  <c r="KH41"/>
  <c r="KJ41" s="1"/>
  <c r="KQ41"/>
  <c r="KQ36"/>
  <c r="LO41"/>
  <c r="LO36"/>
  <c r="NK41"/>
  <c r="NK36"/>
  <c r="QC62"/>
  <c r="GK62"/>
  <c r="QC41"/>
  <c r="KF36"/>
  <c r="KF62"/>
  <c r="GK36"/>
  <c r="QQ59"/>
  <c r="QQ55"/>
  <c r="QQ49"/>
  <c r="QQ48"/>
  <c r="QQ45"/>
  <c r="QQ44"/>
  <c r="QE40"/>
  <c r="QH38"/>
  <c r="QN38" s="1"/>
  <c r="QH32"/>
  <c r="QN32" s="1"/>
  <c r="QE31"/>
  <c r="QH29"/>
  <c r="QN29" s="1"/>
  <c r="QH28"/>
  <c r="QN28" s="1"/>
  <c r="QH21"/>
  <c r="QE23"/>
  <c r="QH18"/>
  <c r="QN18" s="1"/>
  <c r="QH25"/>
  <c r="QN25" s="1"/>
  <c r="QH27"/>
  <c r="QN27" s="1"/>
  <c r="QH26"/>
  <c r="QN26" s="1"/>
  <c r="QH24"/>
  <c r="QN24" s="1"/>
  <c r="QH64"/>
  <c r="QN64" s="1"/>
  <c r="QH43"/>
  <c r="QN43" s="1"/>
  <c r="QH14"/>
  <c r="QN14" s="1"/>
  <c r="QH13"/>
  <c r="QN13" s="1"/>
  <c r="QH12"/>
  <c r="QN12" s="1"/>
  <c r="QH11"/>
  <c r="QN11" s="1"/>
  <c r="CE41" l="1"/>
  <c r="PM10"/>
  <c r="PN10" s="1"/>
  <c r="PO10" s="1"/>
  <c r="PA10"/>
  <c r="PB10" s="1"/>
  <c r="PC10" s="1"/>
  <c r="PD10" s="1"/>
  <c r="PE10" s="1"/>
  <c r="PF10" s="1"/>
  <c r="PG10" s="1"/>
  <c r="PH10" s="1"/>
  <c r="PI10" s="1"/>
  <c r="PJ10" s="1"/>
  <c r="PK10" s="1"/>
  <c r="PL10" s="1"/>
  <c r="JF41"/>
  <c r="JO41" s="1"/>
  <c r="KG41" s="1"/>
  <c r="JM41"/>
  <c r="FZ41"/>
  <c r="GI41" s="1"/>
  <c r="GG41"/>
  <c r="FK41"/>
  <c r="FW41" s="1"/>
  <c r="GL41" s="1"/>
  <c r="FU41"/>
  <c r="PR41"/>
  <c r="QA41" s="1"/>
  <c r="PY41"/>
  <c r="OK41"/>
  <c r="QD41" s="1"/>
  <c r="GJ41"/>
  <c r="LZ41"/>
  <c r="KG56"/>
  <c r="MC56" s="1"/>
  <c r="QG56" s="1"/>
  <c r="QJ56" s="1"/>
  <c r="QP56" s="1"/>
  <c r="QS56" s="1"/>
  <c r="MC17"/>
  <c r="QG17" s="1"/>
  <c r="QJ17" s="1"/>
  <c r="QP17" s="1"/>
  <c r="QS17" s="1"/>
  <c r="JO36"/>
  <c r="KE62"/>
  <c r="KG62"/>
  <c r="MC62" s="1"/>
  <c r="QG62" s="1"/>
  <c r="QJ62" s="1"/>
  <c r="QP62" s="1"/>
  <c r="QS62" s="1"/>
  <c r="KE36"/>
  <c r="HE41"/>
  <c r="KE41" s="1"/>
  <c r="GI36"/>
  <c r="GJ36"/>
  <c r="FW36"/>
  <c r="GL36" s="1"/>
  <c r="GJ62"/>
  <c r="MA62" s="1"/>
  <c r="QE62" s="1"/>
  <c r="QH62" s="1"/>
  <c r="QN62" s="1"/>
  <c r="QQ62" s="1"/>
  <c r="QA36"/>
  <c r="QD36"/>
  <c r="KG36"/>
  <c r="PP10"/>
  <c r="PQ10" s="1"/>
  <c r="PR10" s="1"/>
  <c r="QB41"/>
  <c r="LX41"/>
  <c r="LX36"/>
  <c r="LY41"/>
  <c r="MB36"/>
  <c r="MB62"/>
  <c r="QL62"/>
  <c r="QF15"/>
  <c r="QO54"/>
  <c r="QI56"/>
  <c r="QI17"/>
  <c r="KF41"/>
  <c r="GK41"/>
  <c r="MA41"/>
  <c r="QE41" s="1"/>
  <c r="QH41" s="1"/>
  <c r="QQ61"/>
  <c r="QQ34"/>
  <c r="QH40"/>
  <c r="QN40" s="1"/>
  <c r="QQ35"/>
  <c r="QH31"/>
  <c r="QN31" s="1"/>
  <c r="QK21"/>
  <c r="QN21" s="1"/>
  <c r="QH23"/>
  <c r="MC36" l="1"/>
  <c r="MC41"/>
  <c r="QG41" s="1"/>
  <c r="QJ41" s="1"/>
  <c r="QP41" s="1"/>
  <c r="QS41" s="1"/>
  <c r="QG36"/>
  <c r="QJ36" s="1"/>
  <c r="QP36" s="1"/>
  <c r="QS36" s="1"/>
  <c r="PS10"/>
  <c r="PT10" s="1"/>
  <c r="PU10" s="1"/>
  <c r="PV10" s="1"/>
  <c r="PW10" s="1"/>
  <c r="PX10" s="1"/>
  <c r="PY10" s="1"/>
  <c r="PZ10" s="1"/>
  <c r="QA10" s="1"/>
  <c r="QB10" s="1"/>
  <c r="QC10" s="1"/>
  <c r="QD10" s="1"/>
  <c r="QE10" s="1"/>
  <c r="QF10" s="1"/>
  <c r="QG10" s="1"/>
  <c r="QH10" s="1"/>
  <c r="QI10" s="1"/>
  <c r="QJ10" s="1"/>
  <c r="QK10" s="1"/>
  <c r="QL10" s="1"/>
  <c r="QM10" s="1"/>
  <c r="QN10" s="1"/>
  <c r="QO10" s="1"/>
  <c r="QP10" s="1"/>
  <c r="QQ10" s="1"/>
  <c r="QR10" s="1"/>
  <c r="QS10" s="1"/>
  <c r="MA36"/>
  <c r="QE36" s="1"/>
  <c r="QH36" s="1"/>
  <c r="MB41"/>
  <c r="QO17"/>
  <c r="QO56"/>
  <c r="QR54"/>
  <c r="QI15"/>
  <c r="QF62"/>
  <c r="QF36"/>
  <c r="QQ38"/>
  <c r="QQ32"/>
  <c r="QQ29"/>
  <c r="QQ28"/>
  <c r="QK23"/>
  <c r="QN23" s="1"/>
  <c r="QQ18"/>
  <c r="QQ25"/>
  <c r="QQ27"/>
  <c r="QQ26"/>
  <c r="QQ24"/>
  <c r="QQ64"/>
  <c r="QQ43"/>
  <c r="QQ14"/>
  <c r="QQ13"/>
  <c r="QQ12"/>
  <c r="QQ11"/>
  <c r="QI36" l="1"/>
  <c r="QI62"/>
  <c r="QO15"/>
  <c r="QR56"/>
  <c r="QR17"/>
  <c r="QF41"/>
  <c r="QQ40"/>
  <c r="QQ31"/>
  <c r="QQ21"/>
  <c r="QK36"/>
  <c r="QN36" s="1"/>
  <c r="QQ23"/>
  <c r="QI41" l="1"/>
  <c r="QR15"/>
  <c r="QO62"/>
  <c r="QO36"/>
  <c r="QR36" s="1"/>
  <c r="QK41"/>
  <c r="QN41" s="1"/>
  <c r="QR62" l="1"/>
  <c r="QO41"/>
  <c r="QR41" s="1"/>
  <c r="QQ36"/>
  <c r="QQ41" l="1"/>
</calcChain>
</file>

<file path=xl/sharedStrings.xml><?xml version="1.0" encoding="utf-8"?>
<sst xmlns="http://schemas.openxmlformats.org/spreadsheetml/2006/main" count="683" uniqueCount="224">
  <si>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</si>
  <si>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</si>
  <si>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</si>
  <si>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</si>
  <si>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</si>
  <si>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</si>
  <si>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</si>
  <si>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</si>
  <si>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</si>
  <si>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</si>
  <si>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</si>
  <si>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</si>
  <si>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</si>
  <si>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</si>
  <si>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</si>
  <si>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</si>
  <si>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</si>
  <si>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</si>
  <si>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</si>
  <si>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</si>
  <si>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</si>
  <si>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</si>
  <si>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</si>
  <si>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</si>
  <si>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</si>
  <si>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</si>
  <si>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</si>
  <si>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</si>
  <si>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</si>
  <si>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</si>
  <si>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</si>
  <si>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</si>
  <si>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</si>
  <si>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</si>
  <si>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</si>
  <si>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</si>
  <si>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</si>
  <si>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</si>
  <si>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</si>
  <si>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</si>
  <si>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</si>
  <si>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</si>
  <si>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</si>
  <si>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</si>
  <si>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</si>
  <si>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</si>
  <si>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</si>
  <si>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</si>
  <si>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</si>
  <si>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</si>
  <si>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</si>
  <si>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</si>
  <si>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</si>
  <si>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</si>
  <si>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</si>
  <si>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</si>
  <si>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</si>
  <si>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</si>
  <si>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</si>
  <si>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</si>
  <si>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</si>
  <si>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</si>
  <si>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</si>
  <si>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</si>
  <si>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</si>
  <si>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</si>
  <si>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</si>
  <si>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Erzsébetváros Önkormányzat Lapja</t>
  </si>
  <si>
    <t>Ifjúsági Iroda kiadásai</t>
  </si>
  <si>
    <t>Informatikai kiadások</t>
  </si>
  <si>
    <t>Üdülők üzemeltetése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</si>
  <si>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</si>
  <si>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</si>
  <si>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</si>
  <si>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</si>
  <si>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Országos, települési és területi kisebbségi önkormányzati választás központi forrás</t>
  </si>
  <si>
    <t>Országos, települési és területi kisebbségi önkormányzati választás saját forrás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</si>
  <si>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</si>
  <si>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</si>
  <si>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</si>
  <si>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</si>
  <si>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</si>
  <si>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</si>
  <si>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</si>
  <si>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</si>
  <si>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</si>
  <si>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</si>
  <si>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</si>
  <si>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</si>
  <si>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</si>
  <si>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</si>
  <si>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</si>
  <si>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</si>
  <si>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</si>
  <si>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</si>
  <si>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</si>
  <si>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</si>
  <si>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</si>
  <si>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</si>
  <si>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</si>
  <si>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</si>
  <si>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</si>
  <si>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</si>
  <si>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</si>
  <si>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</si>
  <si>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</si>
  <si>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</si>
  <si>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</si>
  <si>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</si>
  <si>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</si>
  <si>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</si>
  <si>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Értékesítéssel kapcsolatos áfa előirányzat</t>
  </si>
  <si>
    <t>Bérleti díjakkal kapcsolatos áfa előirányzat</t>
  </si>
  <si>
    <t>Általános forgalmi adóval kapcsolatos kiadások összesen</t>
  </si>
  <si>
    <t>Polgármesteri Hivatal és Önkormányzat ágazati feladatai összesen</t>
  </si>
  <si>
    <t>Kamilla Nonprofit Kft. támogatása</t>
  </si>
  <si>
    <t>Erzsébetvárosi Televíziós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</si>
  <si>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</si>
  <si>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</si>
  <si>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</si>
  <si>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</si>
  <si>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</si>
  <si>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</si>
  <si>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</si>
  <si>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</si>
  <si>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</si>
  <si>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</si>
  <si>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</si>
  <si>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</si>
  <si>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</si>
  <si>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Bérlakásépítés</t>
  </si>
  <si>
    <t>Százház utcai Rekreációs Központ építése</t>
  </si>
  <si>
    <t>Önkormányzati fejlesztések összesen</t>
  </si>
  <si>
    <t>Társasházak felújításához támogatás és kölcsön nyújtása</t>
  </si>
  <si>
    <t>Lakás vásárláshoz, építéshez helyi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</si>
  <si>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</si>
  <si>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</si>
  <si>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</si>
  <si>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</si>
  <si>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</si>
  <si>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</si>
  <si>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Erzsébetvárosi Kisebbségi Önkormányzatok előirányzatai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</si>
  <si>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</si>
  <si>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</si>
  <si>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</si>
  <si>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</si>
  <si>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2009-2018. évi fejlesztési program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</si>
  <si>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</si>
  <si>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</si>
  <si>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</si>
  <si>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</si>
  <si>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</si>
  <si>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</si>
  <si>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</si>
  <si>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</si>
  <si>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</si>
  <si>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</si>
  <si>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Erzsébetváros épített környezetének megújítását szolgáló feladatok</t>
  </si>
  <si>
    <t>Bizottságokra átruházott döntési hatáskörű céltartalékok előirányzata összesen</t>
  </si>
  <si>
    <t>7401=7400</t>
  </si>
  <si>
    <t>Központilag kezelt kiemelt beruházási célú tartalék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</si>
  <si>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</si>
  <si>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</si>
  <si>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</si>
  <si>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</si>
  <si>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</si>
  <si>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</si>
  <si>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Előző évi pénzmaradvány igénybevétele (=pénzforgalom nélküli bevétel)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</si>
  <si>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</si>
  <si>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</si>
  <si>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</si>
  <si>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</si>
  <si>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Kötvények kibocsátása</t>
  </si>
  <si>
    <t>8100=8000</t>
  </si>
  <si>
    <t>Önkormányzati bevételek összesen</t>
  </si>
  <si>
    <t>Interreg III B Cadses</t>
  </si>
  <si>
    <t>Európai Unió által finanszírozott pályázatok összesen</t>
  </si>
  <si>
    <t>Kábítószerügyi Egyeztető Fórumok               (KAB-KEF-08-A-0011)</t>
  </si>
  <si>
    <t>Jelzőrendszeres házi segítségnyújtás (SZOC-ITKR-08-0088)</t>
  </si>
  <si>
    <t>Idősek otthonai 2008. évi egyszeri kiegészítő támogatása</t>
  </si>
  <si>
    <t>Esélyegyenlőségi napok rendezvénysorozat</t>
  </si>
  <si>
    <t>Diákönkormányzati Tábor                                  (IFJ-MP-08-0016)</t>
  </si>
  <si>
    <t>Kompetencia alapú oktatás                                  (TÁMOP-3.1.4-08/1-2008-0012)</t>
  </si>
  <si>
    <t>Városligeti Sportcentrum átalakítása fedett műfüves pályává                        (központosított előirányzatból finanszírozva)</t>
  </si>
  <si>
    <t>Minisztériumok által finanszírozott pályázatok összesen</t>
  </si>
  <si>
    <t>Szervezetfejlesztés a Polgármesteri Hivatalban                                                   (ÁROP-3.A.1/B-2008-09)</t>
  </si>
  <si>
    <t>Tárt kapus létesítmények akciója                      (SPO-TKL-08-08-06-100)</t>
  </si>
  <si>
    <t>Kultúra utcája pályázat</t>
  </si>
  <si>
    <t>Tárt kapus létesítmények program                 (SPO-TKL-08-08-06-96)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</si>
  <si>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</si>
  <si>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</si>
  <si>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</si>
  <si>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</si>
  <si>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</si>
  <si>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</si>
  <si>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</si>
  <si>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</si>
  <si>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Költségvetési szerveknek folyósított támogatás miatti korrekció (Polgármesteri Hivatal)</t>
  </si>
  <si>
    <t>B=B2-B3</t>
  </si>
  <si>
    <t>Polgármesteri Hivatal korrigálva</t>
  </si>
  <si>
    <t>A+B</t>
  </si>
  <si>
    <t>Erzsébetváros Önkormányzata összesen</t>
  </si>
  <si>
    <t>Budapest Főváros VII. kerület Erzsébetváros Önkormányzata önállóan működő és gazdálkodó intézményei és a Polgármesteri Hivatal 2010. évi tervezett előirányzatai</t>
  </si>
  <si>
    <t>Előző évi pénzmaradvány igénybevétele (pénzforgalom nélküli bevételek)</t>
  </si>
  <si>
    <t>Bevételek összesen (44+45+49)</t>
  </si>
  <si>
    <t>Tárgyévi költségvetési bevételek összesen (31+..+33+42+43)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</si>
  <si>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</si>
  <si>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</si>
  <si>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</si>
  <si>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</si>
  <si>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Módosítás</t>
  </si>
  <si>
    <t>Módosított előirányzat</t>
  </si>
  <si>
    <t>2010. évi érvényes előirányzat</t>
  </si>
  <si>
    <t>Érik a Cseresznye…! TÁMOP pályázat</t>
  </si>
  <si>
    <t>Európai Parlamenti választás saját keret</t>
  </si>
  <si>
    <t>Irányító szerv alá tartozó költségvetési szervnek folyósított támogatás</t>
  </si>
  <si>
    <t>Irányító szerv alá tartozó költségvetési szerveknek folyósított működési támogatás</t>
  </si>
  <si>
    <t>Irányító szerv alá tartozó költségvetési szerveknek folyósított felhalmozási támogatás</t>
  </si>
  <si>
    <t>Mozdulj Erzsébetváros! sportnap              (SPO-SE-10)</t>
  </si>
  <si>
    <t>Kábítószerügyi Egyeztető Fórumok működése 
(KAB-KEF-10-KA-0024)</t>
  </si>
  <si>
    <t>Köztes átmenetek - a drog c. drogprevenciós kiállítás 
(KAB-KEF-10-PP-0013)</t>
  </si>
  <si>
    <t>Hátrányos helyzetű tanulk számára tartandó karácsonyi rendezvény</t>
  </si>
  <si>
    <t>Területi kisebbségi önkormányzati választások (elektor) központi forrás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</si>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</sst>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9" fontId="5" fillId="0" borderId="21" xfId="0" applyNumberFormat="1" applyFont="1" applyBorder="1" applyAlignment="1">
      <alignment horizontal="right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D4D0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S64"/>
  <sheetViews>
    <sheetView tabSelected="1" view="pageBreakPreview" zoomScale="90" zoomScaleNormal="80" zoomScaleSheetLayoutView="90" workbookViewId="0">
      <pane xSplit="2" ySplit="10" topLeftCell="QP29" activePane="bottomRight" state="frozen"/>
      <selection pane="topRight" activeCell="C1" sqref="C1"/>
      <selection pane="bottomLeft" activeCell="A11" sqref="A11"/>
      <selection pane="bottomRight" activeCell="QT2" sqref="QT2"/>
    </sheetView>
  </sheetViews>
  <sheetFormatPr defaultRowHeight="15"/>
  <cols>
    <col min="1" max="1" width="11.7109375" bestFit="1" customWidth="1"/>
    <col min="2" max="2" width="78.85546875" bestFit="1" customWidth="1"/>
    <col min="3" max="442" width="14" customWidth="1"/>
    <col min="443" max="443" width="15" customWidth="1"/>
    <col min="444" max="461" width="14" customWidth="1"/>
  </cols>
  <sheetData>
    <row r="1" spans="1:461" ht="15" customHeight="1">
      <c r="A1" s="61"/>
      <c r="B1" s="61"/>
      <c r="C1" s="91" t="s">
        <v>202</v>
      </c>
      <c r="D1" s="91"/>
      <c r="E1" s="91"/>
      <c r="F1" s="91"/>
      <c r="G1" s="91"/>
      <c r="H1" s="91"/>
      <c r="I1" s="61"/>
      <c r="J1" s="61"/>
      <c r="K1" s="61"/>
      <c r="L1" s="61"/>
      <c r="M1" s="61"/>
      <c r="N1" s="61"/>
    </row>
    <row r="2" spans="1:461" ht="42" customHeight="1">
      <c r="A2" s="61"/>
      <c r="B2" s="61"/>
      <c r="C2" s="91"/>
      <c r="D2" s="91"/>
      <c r="E2" s="91"/>
      <c r="F2" s="91"/>
      <c r="G2" s="91"/>
      <c r="H2" s="91"/>
      <c r="I2" s="61"/>
      <c r="J2" s="61"/>
      <c r="K2" s="61"/>
      <c r="L2" s="61"/>
      <c r="M2" s="61"/>
      <c r="N2" s="61"/>
    </row>
    <row r="4" spans="1:461" ht="15.75" thickBot="1">
      <c r="C4" s="31"/>
      <c r="D4" s="31"/>
      <c r="E4" s="31"/>
    </row>
    <row r="5" spans="1:461" ht="16.5" thickBot="1">
      <c r="A5" s="94" t="s">
        <v>0</v>
      </c>
      <c r="B5" s="97" t="s">
        <v>1</v>
      </c>
      <c r="C5" s="84">
        <v>1101</v>
      </c>
      <c r="D5" s="85"/>
      <c r="E5" s="86"/>
      <c r="F5" s="84">
        <v>2101</v>
      </c>
      <c r="G5" s="85"/>
      <c r="H5" s="86"/>
      <c r="I5" s="84">
        <v>2102</v>
      </c>
      <c r="J5" s="85"/>
      <c r="K5" s="86"/>
      <c r="L5" s="84">
        <v>2103</v>
      </c>
      <c r="M5" s="85"/>
      <c r="N5" s="86"/>
      <c r="O5" s="84">
        <v>2104</v>
      </c>
      <c r="P5" s="85"/>
      <c r="Q5" s="86"/>
      <c r="R5" s="84">
        <v>2105</v>
      </c>
      <c r="S5" s="85"/>
      <c r="T5" s="86"/>
      <c r="U5" s="84">
        <v>2201</v>
      </c>
      <c r="V5" s="85"/>
      <c r="W5" s="86"/>
      <c r="X5" s="84">
        <v>2202</v>
      </c>
      <c r="Y5" s="85"/>
      <c r="Z5" s="86"/>
      <c r="AA5" s="84">
        <v>3101</v>
      </c>
      <c r="AB5" s="85"/>
      <c r="AC5" s="86"/>
      <c r="AD5" s="84" t="s">
        <v>60</v>
      </c>
      <c r="AE5" s="85"/>
      <c r="AF5" s="86"/>
      <c r="AG5" s="84" t="s">
        <v>62</v>
      </c>
      <c r="AH5" s="85"/>
      <c r="AI5" s="86"/>
      <c r="AJ5" s="84">
        <v>5101</v>
      </c>
      <c r="AK5" s="85"/>
      <c r="AL5" s="86"/>
      <c r="AM5" s="84">
        <v>5102</v>
      </c>
      <c r="AN5" s="85"/>
      <c r="AO5" s="86"/>
      <c r="AP5" s="84">
        <v>5103</v>
      </c>
      <c r="AQ5" s="85"/>
      <c r="AR5" s="86"/>
      <c r="AS5" s="84">
        <v>5104</v>
      </c>
      <c r="AT5" s="85"/>
      <c r="AU5" s="86"/>
      <c r="AV5" s="84">
        <v>5105</v>
      </c>
      <c r="AW5" s="85"/>
      <c r="AX5" s="86"/>
      <c r="AY5" s="84">
        <v>5106</v>
      </c>
      <c r="AZ5" s="85"/>
      <c r="BA5" s="86"/>
      <c r="BB5" s="84">
        <v>5107</v>
      </c>
      <c r="BC5" s="85"/>
      <c r="BD5" s="86"/>
      <c r="BE5" s="84">
        <v>5111</v>
      </c>
      <c r="BF5" s="85"/>
      <c r="BG5" s="86"/>
      <c r="BH5" s="84">
        <v>5112</v>
      </c>
      <c r="BI5" s="85"/>
      <c r="BJ5" s="86"/>
      <c r="BK5" s="84">
        <v>5113</v>
      </c>
      <c r="BL5" s="85"/>
      <c r="BM5" s="86"/>
      <c r="BN5" s="84">
        <v>5114</v>
      </c>
      <c r="BO5" s="85"/>
      <c r="BP5" s="86"/>
      <c r="BQ5" s="84">
        <v>5115</v>
      </c>
      <c r="BR5" s="85"/>
      <c r="BS5" s="86"/>
      <c r="BT5" s="84">
        <v>5116</v>
      </c>
      <c r="BU5" s="85"/>
      <c r="BV5" s="86"/>
      <c r="BW5" s="84">
        <v>5117</v>
      </c>
      <c r="BX5" s="85"/>
      <c r="BY5" s="86"/>
      <c r="BZ5" s="84">
        <v>5118</v>
      </c>
      <c r="CA5" s="85"/>
      <c r="CB5" s="86"/>
      <c r="CC5" s="84">
        <v>5100</v>
      </c>
      <c r="CD5" s="85"/>
      <c r="CE5" s="86"/>
      <c r="CF5" s="84">
        <v>5201</v>
      </c>
      <c r="CG5" s="85"/>
      <c r="CH5" s="86"/>
      <c r="CI5" s="84">
        <v>5202</v>
      </c>
      <c r="CJ5" s="85"/>
      <c r="CK5" s="86"/>
      <c r="CL5" s="84">
        <v>5203</v>
      </c>
      <c r="CM5" s="85"/>
      <c r="CN5" s="86"/>
      <c r="CO5" s="84">
        <v>5204</v>
      </c>
      <c r="CP5" s="85"/>
      <c r="CQ5" s="86"/>
      <c r="CR5" s="84">
        <v>5205</v>
      </c>
      <c r="CS5" s="85"/>
      <c r="CT5" s="86"/>
      <c r="CU5" s="84">
        <v>5206</v>
      </c>
      <c r="CV5" s="85"/>
      <c r="CW5" s="86"/>
      <c r="CX5" s="84">
        <v>5207</v>
      </c>
      <c r="CY5" s="85"/>
      <c r="CZ5" s="86"/>
      <c r="DA5" s="84">
        <v>5200</v>
      </c>
      <c r="DB5" s="85"/>
      <c r="DC5" s="86"/>
      <c r="DD5" s="84">
        <v>5301</v>
      </c>
      <c r="DE5" s="85"/>
      <c r="DF5" s="86"/>
      <c r="DG5" s="84">
        <v>5302</v>
      </c>
      <c r="DH5" s="85"/>
      <c r="DI5" s="86"/>
      <c r="DJ5" s="84">
        <v>5303</v>
      </c>
      <c r="DK5" s="85"/>
      <c r="DL5" s="86"/>
      <c r="DM5" s="84">
        <v>5300</v>
      </c>
      <c r="DN5" s="85"/>
      <c r="DO5" s="86"/>
      <c r="DP5" s="84">
        <v>5401</v>
      </c>
      <c r="DQ5" s="85"/>
      <c r="DR5" s="86"/>
      <c r="DS5" s="84">
        <v>5402</v>
      </c>
      <c r="DT5" s="85"/>
      <c r="DU5" s="86"/>
      <c r="DV5" s="84">
        <v>5403</v>
      </c>
      <c r="DW5" s="85"/>
      <c r="DX5" s="86"/>
      <c r="DY5" s="84">
        <v>5400</v>
      </c>
      <c r="DZ5" s="85"/>
      <c r="EA5" s="86"/>
      <c r="EB5" s="84" t="s">
        <v>94</v>
      </c>
      <c r="EC5" s="85"/>
      <c r="ED5" s="86"/>
      <c r="EE5" s="84">
        <v>5601</v>
      </c>
      <c r="EF5" s="85"/>
      <c r="EG5" s="86"/>
      <c r="EH5" s="84">
        <v>5602</v>
      </c>
      <c r="EI5" s="85"/>
      <c r="EJ5" s="86"/>
      <c r="EK5" s="84">
        <v>5603</v>
      </c>
      <c r="EL5" s="85"/>
      <c r="EM5" s="86"/>
      <c r="EN5" s="84">
        <v>5604</v>
      </c>
      <c r="EO5" s="85"/>
      <c r="EP5" s="86"/>
      <c r="EQ5" s="84">
        <v>5605</v>
      </c>
      <c r="ER5" s="85"/>
      <c r="ES5" s="86"/>
      <c r="ET5" s="84">
        <v>5606</v>
      </c>
      <c r="EU5" s="85"/>
      <c r="EV5" s="86"/>
      <c r="EW5" s="84">
        <v>5600</v>
      </c>
      <c r="EX5" s="85"/>
      <c r="EY5" s="86"/>
      <c r="EZ5" s="84">
        <v>5701</v>
      </c>
      <c r="FA5" s="85"/>
      <c r="FB5" s="86"/>
      <c r="FC5" s="84">
        <v>5702</v>
      </c>
      <c r="FD5" s="85"/>
      <c r="FE5" s="86"/>
      <c r="FF5" s="84">
        <v>5700</v>
      </c>
      <c r="FG5" s="85"/>
      <c r="FH5" s="86"/>
      <c r="FI5" s="84">
        <v>5801</v>
      </c>
      <c r="FJ5" s="85"/>
      <c r="FK5" s="86"/>
      <c r="FL5" s="84">
        <v>5802</v>
      </c>
      <c r="FM5" s="85"/>
      <c r="FN5" s="86"/>
      <c r="FO5" s="84">
        <v>5803</v>
      </c>
      <c r="FP5" s="85"/>
      <c r="FQ5" s="86"/>
      <c r="FR5" s="84">
        <v>5804</v>
      </c>
      <c r="FS5" s="85"/>
      <c r="FT5" s="86"/>
      <c r="FU5" s="84">
        <v>5800</v>
      </c>
      <c r="FV5" s="85"/>
      <c r="FW5" s="86"/>
      <c r="FX5" s="84">
        <v>5901</v>
      </c>
      <c r="FY5" s="85"/>
      <c r="FZ5" s="86"/>
      <c r="GA5" s="84">
        <v>5902</v>
      </c>
      <c r="GB5" s="85"/>
      <c r="GC5" s="86"/>
      <c r="GD5" s="84">
        <v>5903</v>
      </c>
      <c r="GE5" s="85"/>
      <c r="GF5" s="86"/>
      <c r="GG5" s="84">
        <v>5900</v>
      </c>
      <c r="GH5" s="85"/>
      <c r="GI5" s="86"/>
      <c r="GJ5" s="84">
        <v>5000</v>
      </c>
      <c r="GK5" s="85"/>
      <c r="GL5" s="86"/>
      <c r="GM5" s="84">
        <v>6101</v>
      </c>
      <c r="GN5" s="85"/>
      <c r="GO5" s="86"/>
      <c r="GP5" s="84">
        <v>6102</v>
      </c>
      <c r="GQ5" s="85"/>
      <c r="GR5" s="86"/>
      <c r="GS5" s="84">
        <v>6103</v>
      </c>
      <c r="GT5" s="85"/>
      <c r="GU5" s="86"/>
      <c r="GV5" s="84">
        <v>6104</v>
      </c>
      <c r="GW5" s="85"/>
      <c r="GX5" s="86"/>
      <c r="GY5" s="84">
        <v>6105</v>
      </c>
      <c r="GZ5" s="85"/>
      <c r="HA5" s="86"/>
      <c r="HB5" s="84">
        <v>6106</v>
      </c>
      <c r="HC5" s="85"/>
      <c r="HD5" s="86"/>
      <c r="HE5" s="84">
        <v>6100</v>
      </c>
      <c r="HF5" s="85"/>
      <c r="HG5" s="86"/>
      <c r="HH5" s="84">
        <v>6201</v>
      </c>
      <c r="HI5" s="85"/>
      <c r="HJ5" s="86"/>
      <c r="HK5" s="84">
        <v>6202</v>
      </c>
      <c r="HL5" s="85"/>
      <c r="HM5" s="86"/>
      <c r="HN5" s="84">
        <v>6200</v>
      </c>
      <c r="HO5" s="85"/>
      <c r="HP5" s="86"/>
      <c r="HQ5" s="84">
        <v>6301</v>
      </c>
      <c r="HR5" s="85"/>
      <c r="HS5" s="86"/>
      <c r="HT5" s="84">
        <v>6302</v>
      </c>
      <c r="HU5" s="85"/>
      <c r="HV5" s="86"/>
      <c r="HW5" s="84">
        <v>6303</v>
      </c>
      <c r="HX5" s="85"/>
      <c r="HY5" s="86"/>
      <c r="HZ5" s="84">
        <v>6305</v>
      </c>
      <c r="IA5" s="85"/>
      <c r="IB5" s="86"/>
      <c r="IC5" s="84">
        <v>6300</v>
      </c>
      <c r="ID5" s="85"/>
      <c r="IE5" s="86"/>
      <c r="IF5" s="84">
        <v>6401</v>
      </c>
      <c r="IG5" s="85"/>
      <c r="IH5" s="86"/>
      <c r="II5" s="84">
        <v>6402</v>
      </c>
      <c r="IJ5" s="85"/>
      <c r="IK5" s="86"/>
      <c r="IL5" s="84">
        <v>6403</v>
      </c>
      <c r="IM5" s="85"/>
      <c r="IN5" s="86"/>
      <c r="IO5" s="84">
        <v>6400</v>
      </c>
      <c r="IP5" s="85"/>
      <c r="IQ5" s="86"/>
      <c r="IR5" s="84">
        <v>6501</v>
      </c>
      <c r="IS5" s="85"/>
      <c r="IT5" s="86"/>
      <c r="IU5" s="84">
        <v>6502</v>
      </c>
      <c r="IV5" s="85"/>
      <c r="IW5" s="86"/>
      <c r="IX5" s="84">
        <v>6503</v>
      </c>
      <c r="IY5" s="85"/>
      <c r="IZ5" s="86"/>
      <c r="JA5" s="84">
        <v>6500</v>
      </c>
      <c r="JB5" s="85"/>
      <c r="JC5" s="86"/>
      <c r="JD5" s="84">
        <v>6601</v>
      </c>
      <c r="JE5" s="85"/>
      <c r="JF5" s="86"/>
      <c r="JG5" s="84">
        <v>6602</v>
      </c>
      <c r="JH5" s="85"/>
      <c r="JI5" s="86"/>
      <c r="JJ5" s="84">
        <v>6603</v>
      </c>
      <c r="JK5" s="85"/>
      <c r="JL5" s="86"/>
      <c r="JM5" s="84">
        <v>6600</v>
      </c>
      <c r="JN5" s="85"/>
      <c r="JO5" s="86"/>
      <c r="JP5" s="84">
        <v>6700</v>
      </c>
      <c r="JQ5" s="85"/>
      <c r="JR5" s="86"/>
      <c r="JS5" s="84">
        <v>6801</v>
      </c>
      <c r="JT5" s="85"/>
      <c r="JU5" s="86"/>
      <c r="JV5" s="84">
        <v>6802</v>
      </c>
      <c r="JW5" s="85"/>
      <c r="JX5" s="86"/>
      <c r="JY5" s="84">
        <v>6800</v>
      </c>
      <c r="JZ5" s="85"/>
      <c r="KA5" s="86"/>
      <c r="KB5" s="84" t="s">
        <v>145</v>
      </c>
      <c r="KC5" s="85"/>
      <c r="KD5" s="86"/>
      <c r="KE5" s="84">
        <v>6000</v>
      </c>
      <c r="KF5" s="85"/>
      <c r="KG5" s="86"/>
      <c r="KH5" s="84">
        <v>7100</v>
      </c>
      <c r="KI5" s="85"/>
      <c r="KJ5" s="86"/>
      <c r="KK5" s="84">
        <v>7201</v>
      </c>
      <c r="KL5" s="85"/>
      <c r="KM5" s="86"/>
      <c r="KN5" s="84">
        <v>7203</v>
      </c>
      <c r="KO5" s="85"/>
      <c r="KP5" s="86"/>
      <c r="KQ5" s="84">
        <v>7200</v>
      </c>
      <c r="KR5" s="85"/>
      <c r="KS5" s="86"/>
      <c r="KT5" s="84">
        <v>7301</v>
      </c>
      <c r="KU5" s="85"/>
      <c r="KV5" s="86"/>
      <c r="KW5" s="84">
        <v>7302</v>
      </c>
      <c r="KX5" s="85"/>
      <c r="KY5" s="86"/>
      <c r="KZ5" s="84">
        <v>7303</v>
      </c>
      <c r="LA5" s="85"/>
      <c r="LB5" s="86"/>
      <c r="LC5" s="84">
        <v>7304</v>
      </c>
      <c r="LD5" s="85"/>
      <c r="LE5" s="86"/>
      <c r="LF5" s="84">
        <v>7305</v>
      </c>
      <c r="LG5" s="85"/>
      <c r="LH5" s="86"/>
      <c r="LI5" s="84">
        <v>7306</v>
      </c>
      <c r="LJ5" s="85"/>
      <c r="LK5" s="86"/>
      <c r="LL5" s="84">
        <v>7307</v>
      </c>
      <c r="LM5" s="85"/>
      <c r="LN5" s="86"/>
      <c r="LO5" s="84">
        <v>7300</v>
      </c>
      <c r="LP5" s="85"/>
      <c r="LQ5" s="86"/>
      <c r="LR5" s="84" t="s">
        <v>159</v>
      </c>
      <c r="LS5" s="85"/>
      <c r="LT5" s="86"/>
      <c r="LU5" s="84" t="s">
        <v>206</v>
      </c>
      <c r="LV5" s="85"/>
      <c r="LW5" s="86"/>
      <c r="LX5" s="84">
        <v>7000</v>
      </c>
      <c r="LY5" s="85"/>
      <c r="LZ5" s="86"/>
      <c r="MA5" s="84" t="s">
        <v>162</v>
      </c>
      <c r="MB5" s="85"/>
      <c r="MC5" s="86"/>
      <c r="MD5" s="84">
        <v>8101</v>
      </c>
      <c r="ME5" s="85"/>
      <c r="MF5" s="86"/>
      <c r="MG5" s="84">
        <v>8102</v>
      </c>
      <c r="MH5" s="85"/>
      <c r="MI5" s="86"/>
      <c r="MJ5" s="84">
        <v>8103</v>
      </c>
      <c r="MK5" s="85"/>
      <c r="ML5" s="86"/>
      <c r="MM5" s="84">
        <v>8104</v>
      </c>
      <c r="MN5" s="85"/>
      <c r="MO5" s="86"/>
      <c r="MP5" s="84">
        <v>8105</v>
      </c>
      <c r="MQ5" s="85"/>
      <c r="MR5" s="86"/>
      <c r="MS5" s="84">
        <v>8106</v>
      </c>
      <c r="MT5" s="85"/>
      <c r="MU5" s="86"/>
      <c r="MV5" s="84">
        <v>8107</v>
      </c>
      <c r="MW5" s="85"/>
      <c r="MX5" s="86"/>
      <c r="MY5" s="84">
        <v>8108</v>
      </c>
      <c r="MZ5" s="85"/>
      <c r="NA5" s="86"/>
      <c r="NB5" s="84">
        <v>8109</v>
      </c>
      <c r="NC5" s="85"/>
      <c r="ND5" s="86"/>
      <c r="NE5" s="84">
        <v>8110</v>
      </c>
      <c r="NF5" s="85"/>
      <c r="NG5" s="86"/>
      <c r="NH5" s="84">
        <v>8111</v>
      </c>
      <c r="NI5" s="85"/>
      <c r="NJ5" s="86"/>
      <c r="NK5" s="84" t="s">
        <v>173</v>
      </c>
      <c r="NL5" s="85"/>
      <c r="NM5" s="86"/>
      <c r="NN5" s="84">
        <v>9101</v>
      </c>
      <c r="NO5" s="85"/>
      <c r="NP5" s="86"/>
      <c r="NQ5" s="84">
        <v>9105</v>
      </c>
      <c r="NR5" s="85"/>
      <c r="NS5" s="86"/>
      <c r="NT5" s="84">
        <v>9106</v>
      </c>
      <c r="NU5" s="85"/>
      <c r="NV5" s="86"/>
      <c r="NW5" s="84">
        <v>9107</v>
      </c>
      <c r="NX5" s="85"/>
      <c r="NY5" s="86"/>
      <c r="NZ5" s="84">
        <v>9108</v>
      </c>
      <c r="OA5" s="85"/>
      <c r="OB5" s="86"/>
      <c r="OC5" s="84">
        <v>9109</v>
      </c>
      <c r="OD5" s="85"/>
      <c r="OE5" s="86"/>
      <c r="OF5" s="84">
        <v>9100</v>
      </c>
      <c r="OG5" s="85"/>
      <c r="OH5" s="86"/>
      <c r="OI5" s="84">
        <v>9301</v>
      </c>
      <c r="OJ5" s="85"/>
      <c r="OK5" s="86"/>
      <c r="OL5" s="84">
        <v>9303</v>
      </c>
      <c r="OM5" s="85"/>
      <c r="ON5" s="86"/>
      <c r="OO5" s="84">
        <v>9304</v>
      </c>
      <c r="OP5" s="85"/>
      <c r="OQ5" s="86"/>
      <c r="OR5" s="84">
        <v>9305</v>
      </c>
      <c r="OS5" s="85"/>
      <c r="OT5" s="86"/>
      <c r="OU5" s="84">
        <v>9306</v>
      </c>
      <c r="OV5" s="85"/>
      <c r="OW5" s="86"/>
      <c r="OX5" s="84">
        <v>9308</v>
      </c>
      <c r="OY5" s="85"/>
      <c r="OZ5" s="86"/>
      <c r="PA5" s="84">
        <v>9309</v>
      </c>
      <c r="PB5" s="85"/>
      <c r="PC5" s="86"/>
      <c r="PD5" s="84">
        <v>9310</v>
      </c>
      <c r="PE5" s="85"/>
      <c r="PF5" s="86"/>
      <c r="PG5" s="84">
        <v>9311</v>
      </c>
      <c r="PH5" s="85"/>
      <c r="PI5" s="86"/>
      <c r="PJ5" s="84">
        <v>9312</v>
      </c>
      <c r="PK5" s="85"/>
      <c r="PL5" s="86"/>
      <c r="PM5" s="84">
        <v>9300</v>
      </c>
      <c r="PN5" s="85"/>
      <c r="PO5" s="86"/>
      <c r="PP5" s="84">
        <v>9403</v>
      </c>
      <c r="PQ5" s="85"/>
      <c r="PR5" s="86"/>
      <c r="PS5" s="84">
        <v>9406</v>
      </c>
      <c r="PT5" s="85"/>
      <c r="PU5" s="86"/>
      <c r="PV5" s="84">
        <v>9407</v>
      </c>
      <c r="PW5" s="85"/>
      <c r="PX5" s="86"/>
      <c r="PY5" s="84">
        <v>9400</v>
      </c>
      <c r="PZ5" s="85"/>
      <c r="QA5" s="86"/>
      <c r="QB5" s="84">
        <v>9000</v>
      </c>
      <c r="QC5" s="85"/>
      <c r="QD5" s="86"/>
      <c r="QE5" s="84" t="s">
        <v>192</v>
      </c>
      <c r="QF5" s="85"/>
      <c r="QG5" s="86"/>
      <c r="QH5" s="84" t="s">
        <v>194</v>
      </c>
      <c r="QI5" s="85"/>
      <c r="QJ5" s="86"/>
      <c r="QK5" s="84" t="s">
        <v>196</v>
      </c>
      <c r="QL5" s="85"/>
      <c r="QM5" s="86"/>
      <c r="QN5" s="84" t="s">
        <v>198</v>
      </c>
      <c r="QO5" s="85"/>
      <c r="QP5" s="86"/>
      <c r="QQ5" s="84" t="s">
        <v>200</v>
      </c>
      <c r="QR5" s="85"/>
      <c r="QS5" s="86"/>
    </row>
    <row r="6" spans="1:461" ht="15" customHeight="1">
      <c r="A6" s="95"/>
      <c r="B6" s="98"/>
      <c r="C6" s="87" t="s">
        <v>51</v>
      </c>
      <c r="D6" s="88"/>
      <c r="E6" s="82"/>
      <c r="F6" s="87" t="s">
        <v>52</v>
      </c>
      <c r="G6" s="88"/>
      <c r="H6" s="82"/>
      <c r="I6" s="87" t="s">
        <v>53</v>
      </c>
      <c r="J6" s="88"/>
      <c r="K6" s="82"/>
      <c r="L6" s="87" t="s">
        <v>54</v>
      </c>
      <c r="M6" s="88"/>
      <c r="N6" s="82"/>
      <c r="O6" s="87" t="s">
        <v>55</v>
      </c>
      <c r="P6" s="88"/>
      <c r="Q6" s="82"/>
      <c r="R6" s="87" t="s">
        <v>56</v>
      </c>
      <c r="S6" s="88"/>
      <c r="T6" s="82"/>
      <c r="U6" s="87" t="s">
        <v>57</v>
      </c>
      <c r="V6" s="88"/>
      <c r="W6" s="82"/>
      <c r="X6" s="87" t="s">
        <v>58</v>
      </c>
      <c r="Y6" s="88"/>
      <c r="Z6" s="82"/>
      <c r="AA6" s="87" t="s">
        <v>59</v>
      </c>
      <c r="AB6" s="88"/>
      <c r="AC6" s="82"/>
      <c r="AD6" s="87" t="s">
        <v>61</v>
      </c>
      <c r="AE6" s="88"/>
      <c r="AF6" s="82"/>
      <c r="AG6" s="87" t="s">
        <v>63</v>
      </c>
      <c r="AH6" s="88"/>
      <c r="AI6" s="82"/>
      <c r="AJ6" s="87" t="s">
        <v>64</v>
      </c>
      <c r="AK6" s="88"/>
      <c r="AL6" s="82"/>
      <c r="AM6" s="87" t="s">
        <v>65</v>
      </c>
      <c r="AN6" s="88"/>
      <c r="AO6" s="82"/>
      <c r="AP6" s="87" t="s">
        <v>66</v>
      </c>
      <c r="AQ6" s="88"/>
      <c r="AR6" s="82"/>
      <c r="AS6" s="87" t="s">
        <v>67</v>
      </c>
      <c r="AT6" s="88"/>
      <c r="AU6" s="82"/>
      <c r="AV6" s="87" t="s">
        <v>68</v>
      </c>
      <c r="AW6" s="88"/>
      <c r="AX6" s="82"/>
      <c r="AY6" s="87" t="s">
        <v>69</v>
      </c>
      <c r="AZ6" s="88"/>
      <c r="BA6" s="82"/>
      <c r="BB6" s="87" t="s">
        <v>70</v>
      </c>
      <c r="BC6" s="88"/>
      <c r="BD6" s="82"/>
      <c r="BE6" s="87" t="s">
        <v>214</v>
      </c>
      <c r="BF6" s="88"/>
      <c r="BG6" s="82"/>
      <c r="BH6" s="87" t="s">
        <v>71</v>
      </c>
      <c r="BI6" s="88"/>
      <c r="BJ6" s="82"/>
      <c r="BK6" s="87" t="s">
        <v>72</v>
      </c>
      <c r="BL6" s="88"/>
      <c r="BM6" s="82"/>
      <c r="BN6" s="87" t="s">
        <v>73</v>
      </c>
      <c r="BO6" s="88"/>
      <c r="BP6" s="82"/>
      <c r="BQ6" s="87" t="s">
        <v>74</v>
      </c>
      <c r="BR6" s="88"/>
      <c r="BS6" s="82"/>
      <c r="BT6" s="87" t="s">
        <v>75</v>
      </c>
      <c r="BU6" s="88"/>
      <c r="BV6" s="82"/>
      <c r="BW6" s="87" t="s">
        <v>76</v>
      </c>
      <c r="BX6" s="88"/>
      <c r="BY6" s="82"/>
      <c r="BZ6" s="87" t="s">
        <v>222</v>
      </c>
      <c r="CA6" s="88"/>
      <c r="CB6" s="82"/>
      <c r="CC6" s="87" t="s">
        <v>77</v>
      </c>
      <c r="CD6" s="88"/>
      <c r="CE6" s="82"/>
      <c r="CF6" s="87" t="s">
        <v>78</v>
      </c>
      <c r="CG6" s="88"/>
      <c r="CH6" s="82"/>
      <c r="CI6" s="87" t="s">
        <v>79</v>
      </c>
      <c r="CJ6" s="88"/>
      <c r="CK6" s="82"/>
      <c r="CL6" s="87" t="s">
        <v>80</v>
      </c>
      <c r="CM6" s="88"/>
      <c r="CN6" s="82"/>
      <c r="CO6" s="87" t="s">
        <v>81</v>
      </c>
      <c r="CP6" s="88"/>
      <c r="CQ6" s="82"/>
      <c r="CR6" s="87" t="s">
        <v>82</v>
      </c>
      <c r="CS6" s="88"/>
      <c r="CT6" s="82"/>
      <c r="CU6" s="87" t="s">
        <v>83</v>
      </c>
      <c r="CV6" s="88"/>
      <c r="CW6" s="82"/>
      <c r="CX6" s="87" t="s">
        <v>84</v>
      </c>
      <c r="CY6" s="88"/>
      <c r="CZ6" s="82"/>
      <c r="DA6" s="87" t="s">
        <v>85</v>
      </c>
      <c r="DB6" s="88"/>
      <c r="DC6" s="82"/>
      <c r="DD6" s="87" t="s">
        <v>86</v>
      </c>
      <c r="DE6" s="88"/>
      <c r="DF6" s="82"/>
      <c r="DG6" s="87" t="s">
        <v>87</v>
      </c>
      <c r="DH6" s="88"/>
      <c r="DI6" s="82"/>
      <c r="DJ6" s="87" t="s">
        <v>88</v>
      </c>
      <c r="DK6" s="88"/>
      <c r="DL6" s="82"/>
      <c r="DM6" s="87" t="s">
        <v>89</v>
      </c>
      <c r="DN6" s="88"/>
      <c r="DO6" s="82"/>
      <c r="DP6" s="87" t="s">
        <v>90</v>
      </c>
      <c r="DQ6" s="88"/>
      <c r="DR6" s="82"/>
      <c r="DS6" s="87" t="s">
        <v>91</v>
      </c>
      <c r="DT6" s="88"/>
      <c r="DU6" s="82"/>
      <c r="DV6" s="87" t="s">
        <v>92</v>
      </c>
      <c r="DW6" s="88"/>
      <c r="DX6" s="82"/>
      <c r="DY6" s="87" t="s">
        <v>93</v>
      </c>
      <c r="DZ6" s="88"/>
      <c r="EA6" s="82"/>
      <c r="EB6" s="87" t="s">
        <v>95</v>
      </c>
      <c r="EC6" s="88"/>
      <c r="ED6" s="82"/>
      <c r="EE6" s="87" t="s">
        <v>96</v>
      </c>
      <c r="EF6" s="88"/>
      <c r="EG6" s="82"/>
      <c r="EH6" s="87" t="s">
        <v>97</v>
      </c>
      <c r="EI6" s="88"/>
      <c r="EJ6" s="82"/>
      <c r="EK6" s="87" t="s">
        <v>98</v>
      </c>
      <c r="EL6" s="88"/>
      <c r="EM6" s="82"/>
      <c r="EN6" s="87" t="s">
        <v>99</v>
      </c>
      <c r="EO6" s="88"/>
      <c r="EP6" s="82"/>
      <c r="EQ6" s="87" t="s">
        <v>100</v>
      </c>
      <c r="ER6" s="88"/>
      <c r="ES6" s="82"/>
      <c r="ET6" s="87" t="s">
        <v>101</v>
      </c>
      <c r="EU6" s="88"/>
      <c r="EV6" s="82"/>
      <c r="EW6" s="87" t="s">
        <v>102</v>
      </c>
      <c r="EX6" s="88"/>
      <c r="EY6" s="82"/>
      <c r="EZ6" s="87" t="s">
        <v>103</v>
      </c>
      <c r="FA6" s="88"/>
      <c r="FB6" s="82"/>
      <c r="FC6" s="87" t="s">
        <v>209</v>
      </c>
      <c r="FD6" s="88"/>
      <c r="FE6" s="82"/>
      <c r="FF6" s="87" t="s">
        <v>104</v>
      </c>
      <c r="FG6" s="88"/>
      <c r="FH6" s="82"/>
      <c r="FI6" s="87" t="s">
        <v>105</v>
      </c>
      <c r="FJ6" s="88"/>
      <c r="FK6" s="82"/>
      <c r="FL6" s="87" t="s">
        <v>106</v>
      </c>
      <c r="FM6" s="88"/>
      <c r="FN6" s="82"/>
      <c r="FO6" s="87" t="s">
        <v>107</v>
      </c>
      <c r="FP6" s="88"/>
      <c r="FQ6" s="82"/>
      <c r="FR6" s="87" t="s">
        <v>108</v>
      </c>
      <c r="FS6" s="88"/>
      <c r="FT6" s="82"/>
      <c r="FU6" s="87" t="s">
        <v>109</v>
      </c>
      <c r="FV6" s="88"/>
      <c r="FW6" s="82"/>
      <c r="FX6" s="87" t="s">
        <v>110</v>
      </c>
      <c r="FY6" s="88"/>
      <c r="FZ6" s="82"/>
      <c r="GA6" s="87" t="s">
        <v>111</v>
      </c>
      <c r="GB6" s="88"/>
      <c r="GC6" s="82"/>
      <c r="GD6" s="87" t="s">
        <v>112</v>
      </c>
      <c r="GE6" s="88"/>
      <c r="GF6" s="82"/>
      <c r="GG6" s="87" t="s">
        <v>113</v>
      </c>
      <c r="GH6" s="88"/>
      <c r="GI6" s="82"/>
      <c r="GJ6" s="87" t="s">
        <v>114</v>
      </c>
      <c r="GK6" s="88"/>
      <c r="GL6" s="82"/>
      <c r="GM6" s="87" t="s">
        <v>115</v>
      </c>
      <c r="GN6" s="88"/>
      <c r="GO6" s="82"/>
      <c r="GP6" s="87" t="s">
        <v>116</v>
      </c>
      <c r="GQ6" s="88"/>
      <c r="GR6" s="82"/>
      <c r="GS6" s="87" t="s">
        <v>117</v>
      </c>
      <c r="GT6" s="88"/>
      <c r="GU6" s="82"/>
      <c r="GV6" s="87" t="s">
        <v>118</v>
      </c>
      <c r="GW6" s="88"/>
      <c r="GX6" s="82"/>
      <c r="GY6" s="87" t="s">
        <v>119</v>
      </c>
      <c r="GZ6" s="88"/>
      <c r="HA6" s="82"/>
      <c r="HB6" s="87" t="s">
        <v>120</v>
      </c>
      <c r="HC6" s="88"/>
      <c r="HD6" s="82"/>
      <c r="HE6" s="87" t="s">
        <v>121</v>
      </c>
      <c r="HF6" s="88"/>
      <c r="HG6" s="82"/>
      <c r="HH6" s="87" t="s">
        <v>215</v>
      </c>
      <c r="HI6" s="88"/>
      <c r="HJ6" s="82"/>
      <c r="HK6" s="87" t="s">
        <v>122</v>
      </c>
      <c r="HL6" s="88"/>
      <c r="HM6" s="82"/>
      <c r="HN6" s="87" t="s">
        <v>123</v>
      </c>
      <c r="HO6" s="88"/>
      <c r="HP6" s="82"/>
      <c r="HQ6" s="87" t="s">
        <v>124</v>
      </c>
      <c r="HR6" s="88"/>
      <c r="HS6" s="82"/>
      <c r="HT6" s="87" t="s">
        <v>125</v>
      </c>
      <c r="HU6" s="88"/>
      <c r="HV6" s="82"/>
      <c r="HW6" s="87" t="s">
        <v>126</v>
      </c>
      <c r="HX6" s="88"/>
      <c r="HY6" s="82"/>
      <c r="HZ6" s="87" t="s">
        <v>127</v>
      </c>
      <c r="IA6" s="88"/>
      <c r="IB6" s="82"/>
      <c r="IC6" s="87" t="s">
        <v>128</v>
      </c>
      <c r="ID6" s="88"/>
      <c r="IE6" s="82"/>
      <c r="IF6" s="87" t="s">
        <v>129</v>
      </c>
      <c r="IG6" s="88"/>
      <c r="IH6" s="82"/>
      <c r="II6" s="87" t="s">
        <v>130</v>
      </c>
      <c r="IJ6" s="88"/>
      <c r="IK6" s="82"/>
      <c r="IL6" s="87" t="s">
        <v>131</v>
      </c>
      <c r="IM6" s="88"/>
      <c r="IN6" s="82"/>
      <c r="IO6" s="87" t="s">
        <v>132</v>
      </c>
      <c r="IP6" s="88"/>
      <c r="IQ6" s="82"/>
      <c r="IR6" s="87" t="s">
        <v>133</v>
      </c>
      <c r="IS6" s="88"/>
      <c r="IT6" s="82"/>
      <c r="IU6" s="87" t="s">
        <v>134</v>
      </c>
      <c r="IV6" s="88"/>
      <c r="IW6" s="82"/>
      <c r="IX6" s="87" t="s">
        <v>135</v>
      </c>
      <c r="IY6" s="88"/>
      <c r="IZ6" s="82"/>
      <c r="JA6" s="87" t="s">
        <v>136</v>
      </c>
      <c r="JB6" s="88"/>
      <c r="JC6" s="82"/>
      <c r="JD6" s="87" t="s">
        <v>137</v>
      </c>
      <c r="JE6" s="88"/>
      <c r="JF6" s="82"/>
      <c r="JG6" s="87" t="s">
        <v>138</v>
      </c>
      <c r="JH6" s="88"/>
      <c r="JI6" s="82"/>
      <c r="JJ6" s="87" t="s">
        <v>139</v>
      </c>
      <c r="JK6" s="88"/>
      <c r="JL6" s="82"/>
      <c r="JM6" s="87" t="s">
        <v>140</v>
      </c>
      <c r="JN6" s="88"/>
      <c r="JO6" s="82"/>
      <c r="JP6" s="87" t="s">
        <v>141</v>
      </c>
      <c r="JQ6" s="88"/>
      <c r="JR6" s="82"/>
      <c r="JS6" s="87" t="s">
        <v>142</v>
      </c>
      <c r="JT6" s="88"/>
      <c r="JU6" s="82"/>
      <c r="JV6" s="87" t="s">
        <v>143</v>
      </c>
      <c r="JW6" s="88"/>
      <c r="JX6" s="82"/>
      <c r="JY6" s="87" t="s">
        <v>144</v>
      </c>
      <c r="JZ6" s="88"/>
      <c r="KA6" s="82"/>
      <c r="KB6" s="87" t="s">
        <v>146</v>
      </c>
      <c r="KC6" s="88"/>
      <c r="KD6" s="82"/>
      <c r="KE6" s="87" t="s">
        <v>147</v>
      </c>
      <c r="KF6" s="88"/>
      <c r="KG6" s="82"/>
      <c r="KH6" s="87" t="s">
        <v>24</v>
      </c>
      <c r="KI6" s="88"/>
      <c r="KJ6" s="82"/>
      <c r="KK6" s="87" t="s">
        <v>148</v>
      </c>
      <c r="KL6" s="88"/>
      <c r="KM6" s="82"/>
      <c r="KN6" s="87" t="s">
        <v>149</v>
      </c>
      <c r="KO6" s="88"/>
      <c r="KP6" s="82"/>
      <c r="KQ6" s="87" t="s">
        <v>150</v>
      </c>
      <c r="KR6" s="88"/>
      <c r="KS6" s="82"/>
      <c r="KT6" s="87" t="s">
        <v>151</v>
      </c>
      <c r="KU6" s="88"/>
      <c r="KV6" s="82"/>
      <c r="KW6" s="87" t="s">
        <v>152</v>
      </c>
      <c r="KX6" s="88"/>
      <c r="KY6" s="82"/>
      <c r="KZ6" s="87" t="s">
        <v>153</v>
      </c>
      <c r="LA6" s="88"/>
      <c r="LB6" s="82"/>
      <c r="LC6" s="87" t="s">
        <v>154</v>
      </c>
      <c r="LD6" s="88"/>
      <c r="LE6" s="82"/>
      <c r="LF6" s="87" t="s">
        <v>155</v>
      </c>
      <c r="LG6" s="88"/>
      <c r="LH6" s="82"/>
      <c r="LI6" s="87" t="s">
        <v>156</v>
      </c>
      <c r="LJ6" s="88"/>
      <c r="LK6" s="82"/>
      <c r="LL6" s="87" t="s">
        <v>157</v>
      </c>
      <c r="LM6" s="88"/>
      <c r="LN6" s="82"/>
      <c r="LO6" s="87" t="s">
        <v>158</v>
      </c>
      <c r="LP6" s="88"/>
      <c r="LQ6" s="82"/>
      <c r="LR6" s="87" t="s">
        <v>160</v>
      </c>
      <c r="LS6" s="88"/>
      <c r="LT6" s="82"/>
      <c r="LU6" s="87" t="s">
        <v>207</v>
      </c>
      <c r="LV6" s="88"/>
      <c r="LW6" s="82"/>
      <c r="LX6" s="87" t="s">
        <v>161</v>
      </c>
      <c r="LY6" s="88"/>
      <c r="LZ6" s="82"/>
      <c r="MA6" s="87" t="s">
        <v>163</v>
      </c>
      <c r="MB6" s="88"/>
      <c r="MC6" s="82"/>
      <c r="MD6" s="87" t="s">
        <v>30</v>
      </c>
      <c r="ME6" s="88"/>
      <c r="MF6" s="82"/>
      <c r="MG6" s="87" t="s">
        <v>164</v>
      </c>
      <c r="MH6" s="88"/>
      <c r="MI6" s="82"/>
      <c r="MJ6" s="87" t="s">
        <v>34</v>
      </c>
      <c r="MK6" s="88"/>
      <c r="ML6" s="82"/>
      <c r="MM6" s="87" t="s">
        <v>165</v>
      </c>
      <c r="MN6" s="88"/>
      <c r="MO6" s="82"/>
      <c r="MP6" s="87" t="s">
        <v>166</v>
      </c>
      <c r="MQ6" s="88"/>
      <c r="MR6" s="82"/>
      <c r="MS6" s="87" t="s">
        <v>169</v>
      </c>
      <c r="MT6" s="88"/>
      <c r="MU6" s="82"/>
      <c r="MV6" s="87" t="s">
        <v>168</v>
      </c>
      <c r="MW6" s="88"/>
      <c r="MX6" s="82"/>
      <c r="MY6" s="87" t="s">
        <v>167</v>
      </c>
      <c r="MZ6" s="88"/>
      <c r="NA6" s="82"/>
      <c r="NB6" s="87" t="s">
        <v>170</v>
      </c>
      <c r="NC6" s="88"/>
      <c r="ND6" s="82"/>
      <c r="NE6" s="87" t="s">
        <v>171</v>
      </c>
      <c r="NF6" s="88"/>
      <c r="NG6" s="82"/>
      <c r="NH6" s="87" t="s">
        <v>172</v>
      </c>
      <c r="NI6" s="88"/>
      <c r="NJ6" s="82"/>
      <c r="NK6" s="87" t="s">
        <v>174</v>
      </c>
      <c r="NL6" s="88"/>
      <c r="NM6" s="82"/>
      <c r="NN6" s="87" t="s">
        <v>175</v>
      </c>
      <c r="NO6" s="88"/>
      <c r="NP6" s="82"/>
      <c r="NQ6" s="87" t="s">
        <v>182</v>
      </c>
      <c r="NR6" s="88"/>
      <c r="NS6" s="82"/>
      <c r="NT6" s="87" t="s">
        <v>185</v>
      </c>
      <c r="NU6" s="88"/>
      <c r="NV6" s="82"/>
      <c r="NW6" s="87" t="s">
        <v>187</v>
      </c>
      <c r="NX6" s="88"/>
      <c r="NY6" s="82"/>
      <c r="NZ6" s="87" t="s">
        <v>208</v>
      </c>
      <c r="OA6" s="88"/>
      <c r="OB6" s="82"/>
      <c r="OC6" s="87" t="s">
        <v>213</v>
      </c>
      <c r="OD6" s="88"/>
      <c r="OE6" s="82"/>
      <c r="OF6" s="87" t="s">
        <v>176</v>
      </c>
      <c r="OG6" s="88"/>
      <c r="OH6" s="82"/>
      <c r="OI6" s="87" t="s">
        <v>177</v>
      </c>
      <c r="OJ6" s="88"/>
      <c r="OK6" s="82"/>
      <c r="OL6" s="87" t="s">
        <v>178</v>
      </c>
      <c r="OM6" s="88"/>
      <c r="ON6" s="82"/>
      <c r="OO6" s="87" t="s">
        <v>179</v>
      </c>
      <c r="OP6" s="88"/>
      <c r="OQ6" s="82"/>
      <c r="OR6" s="87" t="s">
        <v>180</v>
      </c>
      <c r="OS6" s="88"/>
      <c r="OT6" s="82"/>
      <c r="OU6" s="87" t="s">
        <v>181</v>
      </c>
      <c r="OV6" s="88"/>
      <c r="OW6" s="82"/>
      <c r="OX6" s="87" t="s">
        <v>183</v>
      </c>
      <c r="OY6" s="88"/>
      <c r="OZ6" s="82"/>
      <c r="PA6" s="87" t="s">
        <v>218</v>
      </c>
      <c r="PB6" s="88"/>
      <c r="PC6" s="82"/>
      <c r="PD6" s="87" t="s">
        <v>219</v>
      </c>
      <c r="PE6" s="88"/>
      <c r="PF6" s="82"/>
      <c r="PG6" s="87" t="s">
        <v>220</v>
      </c>
      <c r="PH6" s="88"/>
      <c r="PI6" s="82"/>
      <c r="PJ6" s="87" t="s">
        <v>221</v>
      </c>
      <c r="PK6" s="88"/>
      <c r="PL6" s="82"/>
      <c r="PM6" s="87" t="s">
        <v>184</v>
      </c>
      <c r="PN6" s="88"/>
      <c r="PO6" s="82"/>
      <c r="PP6" s="87" t="s">
        <v>186</v>
      </c>
      <c r="PQ6" s="88"/>
      <c r="PR6" s="82"/>
      <c r="PS6" s="87" t="s">
        <v>188</v>
      </c>
      <c r="PT6" s="88"/>
      <c r="PU6" s="82"/>
      <c r="PV6" s="87" t="s">
        <v>189</v>
      </c>
      <c r="PW6" s="88"/>
      <c r="PX6" s="82"/>
      <c r="PY6" s="87" t="s">
        <v>190</v>
      </c>
      <c r="PZ6" s="88"/>
      <c r="QA6" s="82"/>
      <c r="QB6" s="87" t="s">
        <v>191</v>
      </c>
      <c r="QC6" s="88"/>
      <c r="QD6" s="82"/>
      <c r="QE6" s="87" t="s">
        <v>193</v>
      </c>
      <c r="QF6" s="88"/>
      <c r="QG6" s="82"/>
      <c r="QH6" s="87" t="s">
        <v>195</v>
      </c>
      <c r="QI6" s="88"/>
      <c r="QJ6" s="82"/>
      <c r="QK6" s="87" t="s">
        <v>197</v>
      </c>
      <c r="QL6" s="88"/>
      <c r="QM6" s="82"/>
      <c r="QN6" s="87" t="s">
        <v>199</v>
      </c>
      <c r="QO6" s="88"/>
      <c r="QP6" s="82"/>
      <c r="QQ6" s="87" t="s">
        <v>201</v>
      </c>
      <c r="QR6" s="88"/>
      <c r="QS6" s="82"/>
    </row>
    <row r="7" spans="1:461" ht="51.75" customHeight="1" thickBot="1">
      <c r="A7" s="95"/>
      <c r="B7" s="98"/>
      <c r="C7" s="89"/>
      <c r="D7" s="90"/>
      <c r="E7" s="83"/>
      <c r="F7" s="89"/>
      <c r="G7" s="90"/>
      <c r="H7" s="83"/>
      <c r="I7" s="89"/>
      <c r="J7" s="90"/>
      <c r="K7" s="83"/>
      <c r="L7" s="89"/>
      <c r="M7" s="90"/>
      <c r="N7" s="83"/>
      <c r="O7" s="89"/>
      <c r="P7" s="90"/>
      <c r="Q7" s="83"/>
      <c r="R7" s="89"/>
      <c r="S7" s="90"/>
      <c r="T7" s="83"/>
      <c r="U7" s="89"/>
      <c r="V7" s="90"/>
      <c r="W7" s="83"/>
      <c r="X7" s="89"/>
      <c r="Y7" s="90"/>
      <c r="Z7" s="83"/>
      <c r="AA7" s="89"/>
      <c r="AB7" s="90"/>
      <c r="AC7" s="83"/>
      <c r="AD7" s="89"/>
      <c r="AE7" s="90"/>
      <c r="AF7" s="83"/>
      <c r="AG7" s="89"/>
      <c r="AH7" s="90"/>
      <c r="AI7" s="83"/>
      <c r="AJ7" s="89"/>
      <c r="AK7" s="90"/>
      <c r="AL7" s="83"/>
      <c r="AM7" s="89"/>
      <c r="AN7" s="90"/>
      <c r="AO7" s="83"/>
      <c r="AP7" s="89"/>
      <c r="AQ7" s="90"/>
      <c r="AR7" s="83"/>
      <c r="AS7" s="89"/>
      <c r="AT7" s="90"/>
      <c r="AU7" s="83"/>
      <c r="AV7" s="89"/>
      <c r="AW7" s="90"/>
      <c r="AX7" s="83"/>
      <c r="AY7" s="89"/>
      <c r="AZ7" s="90"/>
      <c r="BA7" s="83"/>
      <c r="BB7" s="89"/>
      <c r="BC7" s="90"/>
      <c r="BD7" s="83"/>
      <c r="BE7" s="89"/>
      <c r="BF7" s="90"/>
      <c r="BG7" s="83"/>
      <c r="BH7" s="89"/>
      <c r="BI7" s="90"/>
      <c r="BJ7" s="83"/>
      <c r="BK7" s="89"/>
      <c r="BL7" s="90"/>
      <c r="BM7" s="83"/>
      <c r="BN7" s="89"/>
      <c r="BO7" s="90"/>
      <c r="BP7" s="83"/>
      <c r="BQ7" s="89"/>
      <c r="BR7" s="90"/>
      <c r="BS7" s="83"/>
      <c r="BT7" s="89"/>
      <c r="BU7" s="90"/>
      <c r="BV7" s="83"/>
      <c r="BW7" s="89"/>
      <c r="BX7" s="90"/>
      <c r="BY7" s="83"/>
      <c r="BZ7" s="89"/>
      <c r="CA7" s="90"/>
      <c r="CB7" s="83"/>
      <c r="CC7" s="89"/>
      <c r="CD7" s="90"/>
      <c r="CE7" s="83"/>
      <c r="CF7" s="89"/>
      <c r="CG7" s="90"/>
      <c r="CH7" s="83"/>
      <c r="CI7" s="89"/>
      <c r="CJ7" s="90"/>
      <c r="CK7" s="83"/>
      <c r="CL7" s="89"/>
      <c r="CM7" s="90"/>
      <c r="CN7" s="83"/>
      <c r="CO7" s="89"/>
      <c r="CP7" s="90"/>
      <c r="CQ7" s="83"/>
      <c r="CR7" s="89"/>
      <c r="CS7" s="90"/>
      <c r="CT7" s="83"/>
      <c r="CU7" s="89"/>
      <c r="CV7" s="90"/>
      <c r="CW7" s="83"/>
      <c r="CX7" s="89"/>
      <c r="CY7" s="90"/>
      <c r="CZ7" s="83"/>
      <c r="DA7" s="89"/>
      <c r="DB7" s="90"/>
      <c r="DC7" s="83"/>
      <c r="DD7" s="89"/>
      <c r="DE7" s="90"/>
      <c r="DF7" s="83"/>
      <c r="DG7" s="89"/>
      <c r="DH7" s="90"/>
      <c r="DI7" s="83"/>
      <c r="DJ7" s="89"/>
      <c r="DK7" s="90"/>
      <c r="DL7" s="83"/>
      <c r="DM7" s="89"/>
      <c r="DN7" s="90"/>
      <c r="DO7" s="83"/>
      <c r="DP7" s="89"/>
      <c r="DQ7" s="90"/>
      <c r="DR7" s="83"/>
      <c r="DS7" s="89"/>
      <c r="DT7" s="90"/>
      <c r="DU7" s="83"/>
      <c r="DV7" s="89"/>
      <c r="DW7" s="90"/>
      <c r="DX7" s="83"/>
      <c r="DY7" s="89"/>
      <c r="DZ7" s="90"/>
      <c r="EA7" s="83"/>
      <c r="EB7" s="89"/>
      <c r="EC7" s="90"/>
      <c r="ED7" s="83"/>
      <c r="EE7" s="89"/>
      <c r="EF7" s="90"/>
      <c r="EG7" s="83"/>
      <c r="EH7" s="89"/>
      <c r="EI7" s="90"/>
      <c r="EJ7" s="83"/>
      <c r="EK7" s="89"/>
      <c r="EL7" s="90"/>
      <c r="EM7" s="83"/>
      <c r="EN7" s="89"/>
      <c r="EO7" s="90"/>
      <c r="EP7" s="83"/>
      <c r="EQ7" s="89"/>
      <c r="ER7" s="90"/>
      <c r="ES7" s="83"/>
      <c r="ET7" s="89"/>
      <c r="EU7" s="90"/>
      <c r="EV7" s="83"/>
      <c r="EW7" s="89"/>
      <c r="EX7" s="90"/>
      <c r="EY7" s="83"/>
      <c r="EZ7" s="89"/>
      <c r="FA7" s="90"/>
      <c r="FB7" s="83"/>
      <c r="FC7" s="89"/>
      <c r="FD7" s="90"/>
      <c r="FE7" s="83"/>
      <c r="FF7" s="89"/>
      <c r="FG7" s="90"/>
      <c r="FH7" s="83"/>
      <c r="FI7" s="89"/>
      <c r="FJ7" s="90"/>
      <c r="FK7" s="83"/>
      <c r="FL7" s="89"/>
      <c r="FM7" s="90"/>
      <c r="FN7" s="83"/>
      <c r="FO7" s="89"/>
      <c r="FP7" s="90"/>
      <c r="FQ7" s="83"/>
      <c r="FR7" s="89"/>
      <c r="FS7" s="90"/>
      <c r="FT7" s="83"/>
      <c r="FU7" s="89"/>
      <c r="FV7" s="90"/>
      <c r="FW7" s="83"/>
      <c r="FX7" s="89"/>
      <c r="FY7" s="90"/>
      <c r="FZ7" s="83"/>
      <c r="GA7" s="89"/>
      <c r="GB7" s="90"/>
      <c r="GC7" s="83"/>
      <c r="GD7" s="89"/>
      <c r="GE7" s="90"/>
      <c r="GF7" s="83"/>
      <c r="GG7" s="89"/>
      <c r="GH7" s="90"/>
      <c r="GI7" s="83"/>
      <c r="GJ7" s="89"/>
      <c r="GK7" s="90"/>
      <c r="GL7" s="83"/>
      <c r="GM7" s="89"/>
      <c r="GN7" s="90"/>
      <c r="GO7" s="83"/>
      <c r="GP7" s="89"/>
      <c r="GQ7" s="90"/>
      <c r="GR7" s="83"/>
      <c r="GS7" s="89"/>
      <c r="GT7" s="90"/>
      <c r="GU7" s="83"/>
      <c r="GV7" s="89"/>
      <c r="GW7" s="90"/>
      <c r="GX7" s="83"/>
      <c r="GY7" s="89"/>
      <c r="GZ7" s="90"/>
      <c r="HA7" s="83"/>
      <c r="HB7" s="89"/>
      <c r="HC7" s="90"/>
      <c r="HD7" s="83"/>
      <c r="HE7" s="89"/>
      <c r="HF7" s="90"/>
      <c r="HG7" s="83"/>
      <c r="HH7" s="89"/>
      <c r="HI7" s="90"/>
      <c r="HJ7" s="83"/>
      <c r="HK7" s="89"/>
      <c r="HL7" s="90"/>
      <c r="HM7" s="83"/>
      <c r="HN7" s="89"/>
      <c r="HO7" s="90"/>
      <c r="HP7" s="83"/>
      <c r="HQ7" s="89"/>
      <c r="HR7" s="90"/>
      <c r="HS7" s="83"/>
      <c r="HT7" s="89"/>
      <c r="HU7" s="90"/>
      <c r="HV7" s="83"/>
      <c r="HW7" s="89"/>
      <c r="HX7" s="90"/>
      <c r="HY7" s="83"/>
      <c r="HZ7" s="89"/>
      <c r="IA7" s="90"/>
      <c r="IB7" s="83"/>
      <c r="IC7" s="89"/>
      <c r="ID7" s="90"/>
      <c r="IE7" s="83"/>
      <c r="IF7" s="89"/>
      <c r="IG7" s="90"/>
      <c r="IH7" s="83"/>
      <c r="II7" s="89"/>
      <c r="IJ7" s="90"/>
      <c r="IK7" s="83"/>
      <c r="IL7" s="89"/>
      <c r="IM7" s="90"/>
      <c r="IN7" s="83"/>
      <c r="IO7" s="89"/>
      <c r="IP7" s="90"/>
      <c r="IQ7" s="83"/>
      <c r="IR7" s="89"/>
      <c r="IS7" s="90"/>
      <c r="IT7" s="83"/>
      <c r="IU7" s="89"/>
      <c r="IV7" s="90"/>
      <c r="IW7" s="83"/>
      <c r="IX7" s="89"/>
      <c r="IY7" s="90"/>
      <c r="IZ7" s="83"/>
      <c r="JA7" s="89"/>
      <c r="JB7" s="90"/>
      <c r="JC7" s="83"/>
      <c r="JD7" s="89"/>
      <c r="JE7" s="90"/>
      <c r="JF7" s="83"/>
      <c r="JG7" s="89"/>
      <c r="JH7" s="90"/>
      <c r="JI7" s="83"/>
      <c r="JJ7" s="89"/>
      <c r="JK7" s="90"/>
      <c r="JL7" s="83"/>
      <c r="JM7" s="89"/>
      <c r="JN7" s="90"/>
      <c r="JO7" s="83"/>
      <c r="JP7" s="89"/>
      <c r="JQ7" s="90"/>
      <c r="JR7" s="83"/>
      <c r="JS7" s="89"/>
      <c r="JT7" s="90"/>
      <c r="JU7" s="83"/>
      <c r="JV7" s="89"/>
      <c r="JW7" s="90"/>
      <c r="JX7" s="83"/>
      <c r="JY7" s="89"/>
      <c r="JZ7" s="90"/>
      <c r="KA7" s="83"/>
      <c r="KB7" s="89"/>
      <c r="KC7" s="90"/>
      <c r="KD7" s="83"/>
      <c r="KE7" s="89"/>
      <c r="KF7" s="90"/>
      <c r="KG7" s="83"/>
      <c r="KH7" s="89"/>
      <c r="KI7" s="90"/>
      <c r="KJ7" s="83"/>
      <c r="KK7" s="89"/>
      <c r="KL7" s="90"/>
      <c r="KM7" s="83"/>
      <c r="KN7" s="89"/>
      <c r="KO7" s="90"/>
      <c r="KP7" s="83"/>
      <c r="KQ7" s="89"/>
      <c r="KR7" s="90"/>
      <c r="KS7" s="83"/>
      <c r="KT7" s="89"/>
      <c r="KU7" s="90"/>
      <c r="KV7" s="83"/>
      <c r="KW7" s="89"/>
      <c r="KX7" s="90"/>
      <c r="KY7" s="83"/>
      <c r="KZ7" s="89"/>
      <c r="LA7" s="90"/>
      <c r="LB7" s="83"/>
      <c r="LC7" s="89"/>
      <c r="LD7" s="90"/>
      <c r="LE7" s="83"/>
      <c r="LF7" s="89"/>
      <c r="LG7" s="90"/>
      <c r="LH7" s="83"/>
      <c r="LI7" s="89"/>
      <c r="LJ7" s="90"/>
      <c r="LK7" s="83"/>
      <c r="LL7" s="89"/>
      <c r="LM7" s="90"/>
      <c r="LN7" s="83"/>
      <c r="LO7" s="89"/>
      <c r="LP7" s="90"/>
      <c r="LQ7" s="83"/>
      <c r="LR7" s="89"/>
      <c r="LS7" s="90"/>
      <c r="LT7" s="83"/>
      <c r="LU7" s="89"/>
      <c r="LV7" s="90"/>
      <c r="LW7" s="83"/>
      <c r="LX7" s="89"/>
      <c r="LY7" s="90"/>
      <c r="LZ7" s="83"/>
      <c r="MA7" s="89"/>
      <c r="MB7" s="90"/>
      <c r="MC7" s="83"/>
      <c r="MD7" s="89"/>
      <c r="ME7" s="90"/>
      <c r="MF7" s="83"/>
      <c r="MG7" s="89"/>
      <c r="MH7" s="90"/>
      <c r="MI7" s="83"/>
      <c r="MJ7" s="89"/>
      <c r="MK7" s="90"/>
      <c r="ML7" s="83"/>
      <c r="MM7" s="89"/>
      <c r="MN7" s="90"/>
      <c r="MO7" s="83"/>
      <c r="MP7" s="89"/>
      <c r="MQ7" s="90"/>
      <c r="MR7" s="83"/>
      <c r="MS7" s="89"/>
      <c r="MT7" s="90"/>
      <c r="MU7" s="83"/>
      <c r="MV7" s="89"/>
      <c r="MW7" s="90"/>
      <c r="MX7" s="83"/>
      <c r="MY7" s="89"/>
      <c r="MZ7" s="90"/>
      <c r="NA7" s="83"/>
      <c r="NB7" s="89"/>
      <c r="NC7" s="90"/>
      <c r="ND7" s="83"/>
      <c r="NE7" s="89"/>
      <c r="NF7" s="90"/>
      <c r="NG7" s="83"/>
      <c r="NH7" s="89"/>
      <c r="NI7" s="90"/>
      <c r="NJ7" s="83"/>
      <c r="NK7" s="89"/>
      <c r="NL7" s="90"/>
      <c r="NM7" s="83"/>
      <c r="NN7" s="89"/>
      <c r="NO7" s="90"/>
      <c r="NP7" s="83"/>
      <c r="NQ7" s="89"/>
      <c r="NR7" s="90"/>
      <c r="NS7" s="83"/>
      <c r="NT7" s="89"/>
      <c r="NU7" s="90"/>
      <c r="NV7" s="83"/>
      <c r="NW7" s="89"/>
      <c r="NX7" s="90"/>
      <c r="NY7" s="83"/>
      <c r="NZ7" s="89"/>
      <c r="OA7" s="90"/>
      <c r="OB7" s="83"/>
      <c r="OC7" s="89"/>
      <c r="OD7" s="90"/>
      <c r="OE7" s="83"/>
      <c r="OF7" s="89"/>
      <c r="OG7" s="90"/>
      <c r="OH7" s="83"/>
      <c r="OI7" s="89"/>
      <c r="OJ7" s="90"/>
      <c r="OK7" s="83"/>
      <c r="OL7" s="89"/>
      <c r="OM7" s="90"/>
      <c r="ON7" s="83"/>
      <c r="OO7" s="89"/>
      <c r="OP7" s="90"/>
      <c r="OQ7" s="83"/>
      <c r="OR7" s="89"/>
      <c r="OS7" s="90"/>
      <c r="OT7" s="83"/>
      <c r="OU7" s="89"/>
      <c r="OV7" s="90"/>
      <c r="OW7" s="83"/>
      <c r="OX7" s="89"/>
      <c r="OY7" s="90"/>
      <c r="OZ7" s="83"/>
      <c r="PA7" s="89"/>
      <c r="PB7" s="90"/>
      <c r="PC7" s="83"/>
      <c r="PD7" s="89"/>
      <c r="PE7" s="90"/>
      <c r="PF7" s="83"/>
      <c r="PG7" s="89"/>
      <c r="PH7" s="90"/>
      <c r="PI7" s="83"/>
      <c r="PJ7" s="89"/>
      <c r="PK7" s="90"/>
      <c r="PL7" s="83"/>
      <c r="PM7" s="89"/>
      <c r="PN7" s="90"/>
      <c r="PO7" s="83"/>
      <c r="PP7" s="89"/>
      <c r="PQ7" s="90"/>
      <c r="PR7" s="83"/>
      <c r="PS7" s="89"/>
      <c r="PT7" s="90"/>
      <c r="PU7" s="83"/>
      <c r="PV7" s="89"/>
      <c r="PW7" s="90"/>
      <c r="PX7" s="83"/>
      <c r="PY7" s="89"/>
      <c r="PZ7" s="90"/>
      <c r="QA7" s="83"/>
      <c r="QB7" s="89"/>
      <c r="QC7" s="90"/>
      <c r="QD7" s="83"/>
      <c r="QE7" s="89"/>
      <c r="QF7" s="90"/>
      <c r="QG7" s="83"/>
      <c r="QH7" s="89"/>
      <c r="QI7" s="90"/>
      <c r="QJ7" s="83"/>
      <c r="QK7" s="89"/>
      <c r="QL7" s="90"/>
      <c r="QM7" s="83"/>
      <c r="QN7" s="89"/>
      <c r="QO7" s="90"/>
      <c r="QP7" s="83"/>
      <c r="QQ7" s="89"/>
      <c r="QR7" s="90"/>
      <c r="QS7" s="83"/>
    </row>
    <row r="8" spans="1:461" ht="15" customHeight="1">
      <c r="A8" s="95"/>
      <c r="B8" s="98"/>
      <c r="C8" s="78" t="s">
        <v>212</v>
      </c>
      <c r="D8" s="80" t="s">
        <v>210</v>
      </c>
      <c r="E8" s="82" t="s">
        <v>211</v>
      </c>
      <c r="F8" s="78" t="s">
        <v>212</v>
      </c>
      <c r="G8" s="80" t="s">
        <v>210</v>
      </c>
      <c r="H8" s="82" t="s">
        <v>211</v>
      </c>
      <c r="I8" s="78" t="s">
        <v>212</v>
      </c>
      <c r="J8" s="80" t="s">
        <v>210</v>
      </c>
      <c r="K8" s="82" t="s">
        <v>211</v>
      </c>
      <c r="L8" s="78" t="s">
        <v>212</v>
      </c>
      <c r="M8" s="80" t="s">
        <v>210</v>
      </c>
      <c r="N8" s="82" t="s">
        <v>211</v>
      </c>
      <c r="O8" s="78" t="s">
        <v>212</v>
      </c>
      <c r="P8" s="80" t="s">
        <v>210</v>
      </c>
      <c r="Q8" s="82" t="s">
        <v>211</v>
      </c>
      <c r="R8" s="78" t="s">
        <v>212</v>
      </c>
      <c r="S8" s="80" t="s">
        <v>210</v>
      </c>
      <c r="T8" s="82" t="s">
        <v>211</v>
      </c>
      <c r="U8" s="78" t="s">
        <v>212</v>
      </c>
      <c r="V8" s="80" t="s">
        <v>210</v>
      </c>
      <c r="W8" s="82" t="s">
        <v>211</v>
      </c>
      <c r="X8" s="78" t="s">
        <v>212</v>
      </c>
      <c r="Y8" s="80" t="s">
        <v>210</v>
      </c>
      <c r="Z8" s="82" t="s">
        <v>211</v>
      </c>
      <c r="AA8" s="78" t="s">
        <v>212</v>
      </c>
      <c r="AB8" s="80" t="s">
        <v>210</v>
      </c>
      <c r="AC8" s="82" t="s">
        <v>211</v>
      </c>
      <c r="AD8" s="78" t="s">
        <v>212</v>
      </c>
      <c r="AE8" s="80" t="s">
        <v>210</v>
      </c>
      <c r="AF8" s="82" t="s">
        <v>211</v>
      </c>
      <c r="AG8" s="78" t="s">
        <v>212</v>
      </c>
      <c r="AH8" s="80" t="s">
        <v>210</v>
      </c>
      <c r="AI8" s="82" t="s">
        <v>211</v>
      </c>
      <c r="AJ8" s="78" t="s">
        <v>212</v>
      </c>
      <c r="AK8" s="80" t="s">
        <v>210</v>
      </c>
      <c r="AL8" s="82" t="s">
        <v>211</v>
      </c>
      <c r="AM8" s="78" t="s">
        <v>212</v>
      </c>
      <c r="AN8" s="80" t="s">
        <v>210</v>
      </c>
      <c r="AO8" s="82" t="s">
        <v>211</v>
      </c>
      <c r="AP8" s="78" t="s">
        <v>212</v>
      </c>
      <c r="AQ8" s="80" t="s">
        <v>210</v>
      </c>
      <c r="AR8" s="82" t="s">
        <v>211</v>
      </c>
      <c r="AS8" s="78" t="s">
        <v>212</v>
      </c>
      <c r="AT8" s="80" t="s">
        <v>210</v>
      </c>
      <c r="AU8" s="82" t="s">
        <v>211</v>
      </c>
      <c r="AV8" s="78" t="s">
        <v>212</v>
      </c>
      <c r="AW8" s="80" t="s">
        <v>210</v>
      </c>
      <c r="AX8" s="82" t="s">
        <v>211</v>
      </c>
      <c r="AY8" s="78" t="s">
        <v>212</v>
      </c>
      <c r="AZ8" s="80" t="s">
        <v>210</v>
      </c>
      <c r="BA8" s="82" t="s">
        <v>211</v>
      </c>
      <c r="BB8" s="78" t="s">
        <v>212</v>
      </c>
      <c r="BC8" s="80" t="s">
        <v>210</v>
      </c>
      <c r="BD8" s="82" t="s">
        <v>211</v>
      </c>
      <c r="BE8" s="78" t="s">
        <v>212</v>
      </c>
      <c r="BF8" s="80" t="s">
        <v>210</v>
      </c>
      <c r="BG8" s="82" t="s">
        <v>211</v>
      </c>
      <c r="BH8" s="78" t="s">
        <v>212</v>
      </c>
      <c r="BI8" s="80" t="s">
        <v>210</v>
      </c>
      <c r="BJ8" s="82" t="s">
        <v>211</v>
      </c>
      <c r="BK8" s="78" t="s">
        <v>212</v>
      </c>
      <c r="BL8" s="80" t="s">
        <v>210</v>
      </c>
      <c r="BM8" s="82" t="s">
        <v>211</v>
      </c>
      <c r="BN8" s="78" t="s">
        <v>212</v>
      </c>
      <c r="BO8" s="80" t="s">
        <v>210</v>
      </c>
      <c r="BP8" s="82" t="s">
        <v>211</v>
      </c>
      <c r="BQ8" s="78" t="s">
        <v>212</v>
      </c>
      <c r="BR8" s="80" t="s">
        <v>210</v>
      </c>
      <c r="BS8" s="82" t="s">
        <v>211</v>
      </c>
      <c r="BT8" s="78" t="s">
        <v>212</v>
      </c>
      <c r="BU8" s="80" t="s">
        <v>210</v>
      </c>
      <c r="BV8" s="82" t="s">
        <v>211</v>
      </c>
      <c r="BW8" s="78" t="s">
        <v>212</v>
      </c>
      <c r="BX8" s="80" t="s">
        <v>210</v>
      </c>
      <c r="BY8" s="82" t="s">
        <v>211</v>
      </c>
      <c r="BZ8" s="78" t="s">
        <v>212</v>
      </c>
      <c r="CA8" s="80" t="s">
        <v>210</v>
      </c>
      <c r="CB8" s="82" t="s">
        <v>211</v>
      </c>
      <c r="CC8" s="78" t="s">
        <v>212</v>
      </c>
      <c r="CD8" s="80" t="s">
        <v>210</v>
      </c>
      <c r="CE8" s="82" t="s">
        <v>211</v>
      </c>
      <c r="CF8" s="78" t="s">
        <v>212</v>
      </c>
      <c r="CG8" s="80" t="s">
        <v>210</v>
      </c>
      <c r="CH8" s="82" t="s">
        <v>211</v>
      </c>
      <c r="CI8" s="78" t="s">
        <v>212</v>
      </c>
      <c r="CJ8" s="80" t="s">
        <v>210</v>
      </c>
      <c r="CK8" s="82" t="s">
        <v>211</v>
      </c>
      <c r="CL8" s="78" t="s">
        <v>212</v>
      </c>
      <c r="CM8" s="80" t="s">
        <v>210</v>
      </c>
      <c r="CN8" s="82" t="s">
        <v>211</v>
      </c>
      <c r="CO8" s="78" t="s">
        <v>212</v>
      </c>
      <c r="CP8" s="80" t="s">
        <v>210</v>
      </c>
      <c r="CQ8" s="82" t="s">
        <v>211</v>
      </c>
      <c r="CR8" s="78" t="s">
        <v>212</v>
      </c>
      <c r="CS8" s="80" t="s">
        <v>210</v>
      </c>
      <c r="CT8" s="82" t="s">
        <v>211</v>
      </c>
      <c r="CU8" s="78" t="s">
        <v>212</v>
      </c>
      <c r="CV8" s="80" t="s">
        <v>210</v>
      </c>
      <c r="CW8" s="82" t="s">
        <v>211</v>
      </c>
      <c r="CX8" s="78" t="s">
        <v>212</v>
      </c>
      <c r="CY8" s="80" t="s">
        <v>210</v>
      </c>
      <c r="CZ8" s="82" t="s">
        <v>211</v>
      </c>
      <c r="DA8" s="78" t="s">
        <v>212</v>
      </c>
      <c r="DB8" s="80" t="s">
        <v>210</v>
      </c>
      <c r="DC8" s="82" t="s">
        <v>211</v>
      </c>
      <c r="DD8" s="78" t="s">
        <v>212</v>
      </c>
      <c r="DE8" s="80" t="s">
        <v>210</v>
      </c>
      <c r="DF8" s="82" t="s">
        <v>211</v>
      </c>
      <c r="DG8" s="78" t="s">
        <v>212</v>
      </c>
      <c r="DH8" s="80" t="s">
        <v>210</v>
      </c>
      <c r="DI8" s="82" t="s">
        <v>211</v>
      </c>
      <c r="DJ8" s="78" t="s">
        <v>212</v>
      </c>
      <c r="DK8" s="80" t="s">
        <v>210</v>
      </c>
      <c r="DL8" s="82" t="s">
        <v>211</v>
      </c>
      <c r="DM8" s="78" t="s">
        <v>212</v>
      </c>
      <c r="DN8" s="80" t="s">
        <v>210</v>
      </c>
      <c r="DO8" s="82" t="s">
        <v>211</v>
      </c>
      <c r="DP8" s="78" t="s">
        <v>212</v>
      </c>
      <c r="DQ8" s="80" t="s">
        <v>210</v>
      </c>
      <c r="DR8" s="82" t="s">
        <v>211</v>
      </c>
      <c r="DS8" s="78" t="s">
        <v>212</v>
      </c>
      <c r="DT8" s="80" t="s">
        <v>210</v>
      </c>
      <c r="DU8" s="82" t="s">
        <v>211</v>
      </c>
      <c r="DV8" s="78" t="s">
        <v>212</v>
      </c>
      <c r="DW8" s="80" t="s">
        <v>210</v>
      </c>
      <c r="DX8" s="82" t="s">
        <v>211</v>
      </c>
      <c r="DY8" s="78" t="s">
        <v>212</v>
      </c>
      <c r="DZ8" s="80" t="s">
        <v>210</v>
      </c>
      <c r="EA8" s="82" t="s">
        <v>211</v>
      </c>
      <c r="EB8" s="78" t="s">
        <v>212</v>
      </c>
      <c r="EC8" s="80" t="s">
        <v>210</v>
      </c>
      <c r="ED8" s="82" t="s">
        <v>211</v>
      </c>
      <c r="EE8" s="78" t="s">
        <v>212</v>
      </c>
      <c r="EF8" s="80" t="s">
        <v>210</v>
      </c>
      <c r="EG8" s="82" t="s">
        <v>211</v>
      </c>
      <c r="EH8" s="78" t="s">
        <v>212</v>
      </c>
      <c r="EI8" s="80" t="s">
        <v>210</v>
      </c>
      <c r="EJ8" s="82" t="s">
        <v>211</v>
      </c>
      <c r="EK8" s="78" t="s">
        <v>212</v>
      </c>
      <c r="EL8" s="80" t="s">
        <v>210</v>
      </c>
      <c r="EM8" s="82" t="s">
        <v>211</v>
      </c>
      <c r="EN8" s="78" t="s">
        <v>212</v>
      </c>
      <c r="EO8" s="80" t="s">
        <v>210</v>
      </c>
      <c r="EP8" s="82" t="s">
        <v>211</v>
      </c>
      <c r="EQ8" s="78" t="s">
        <v>212</v>
      </c>
      <c r="ER8" s="80" t="s">
        <v>210</v>
      </c>
      <c r="ES8" s="82" t="s">
        <v>211</v>
      </c>
      <c r="ET8" s="78" t="s">
        <v>212</v>
      </c>
      <c r="EU8" s="80" t="s">
        <v>210</v>
      </c>
      <c r="EV8" s="82" t="s">
        <v>211</v>
      </c>
      <c r="EW8" s="78" t="s">
        <v>212</v>
      </c>
      <c r="EX8" s="80" t="s">
        <v>210</v>
      </c>
      <c r="EY8" s="82" t="s">
        <v>211</v>
      </c>
      <c r="EZ8" s="78" t="s">
        <v>212</v>
      </c>
      <c r="FA8" s="80" t="s">
        <v>210</v>
      </c>
      <c r="FB8" s="82" t="s">
        <v>211</v>
      </c>
      <c r="FC8" s="78" t="s">
        <v>212</v>
      </c>
      <c r="FD8" s="80" t="s">
        <v>210</v>
      </c>
      <c r="FE8" s="82" t="s">
        <v>211</v>
      </c>
      <c r="FF8" s="78" t="s">
        <v>212</v>
      </c>
      <c r="FG8" s="80" t="s">
        <v>210</v>
      </c>
      <c r="FH8" s="82" t="s">
        <v>211</v>
      </c>
      <c r="FI8" s="78" t="s">
        <v>212</v>
      </c>
      <c r="FJ8" s="80" t="s">
        <v>210</v>
      </c>
      <c r="FK8" s="82" t="s">
        <v>211</v>
      </c>
      <c r="FL8" s="78" t="s">
        <v>212</v>
      </c>
      <c r="FM8" s="80" t="s">
        <v>210</v>
      </c>
      <c r="FN8" s="82" t="s">
        <v>211</v>
      </c>
      <c r="FO8" s="78" t="s">
        <v>212</v>
      </c>
      <c r="FP8" s="80" t="s">
        <v>210</v>
      </c>
      <c r="FQ8" s="82" t="s">
        <v>211</v>
      </c>
      <c r="FR8" s="78" t="s">
        <v>212</v>
      </c>
      <c r="FS8" s="80" t="s">
        <v>210</v>
      </c>
      <c r="FT8" s="82" t="s">
        <v>211</v>
      </c>
      <c r="FU8" s="78" t="s">
        <v>212</v>
      </c>
      <c r="FV8" s="80" t="s">
        <v>210</v>
      </c>
      <c r="FW8" s="82" t="s">
        <v>211</v>
      </c>
      <c r="FX8" s="78" t="s">
        <v>212</v>
      </c>
      <c r="FY8" s="80" t="s">
        <v>210</v>
      </c>
      <c r="FZ8" s="82" t="s">
        <v>211</v>
      </c>
      <c r="GA8" s="78" t="s">
        <v>212</v>
      </c>
      <c r="GB8" s="80" t="s">
        <v>210</v>
      </c>
      <c r="GC8" s="82" t="s">
        <v>211</v>
      </c>
      <c r="GD8" s="78" t="s">
        <v>212</v>
      </c>
      <c r="GE8" s="80" t="s">
        <v>210</v>
      </c>
      <c r="GF8" s="82" t="s">
        <v>211</v>
      </c>
      <c r="GG8" s="78" t="s">
        <v>212</v>
      </c>
      <c r="GH8" s="80" t="s">
        <v>210</v>
      </c>
      <c r="GI8" s="82" t="s">
        <v>211</v>
      </c>
      <c r="GJ8" s="78" t="s">
        <v>212</v>
      </c>
      <c r="GK8" s="80" t="s">
        <v>210</v>
      </c>
      <c r="GL8" s="82" t="s">
        <v>211</v>
      </c>
      <c r="GM8" s="78" t="s">
        <v>212</v>
      </c>
      <c r="GN8" s="80" t="s">
        <v>210</v>
      </c>
      <c r="GO8" s="82" t="s">
        <v>211</v>
      </c>
      <c r="GP8" s="78" t="s">
        <v>212</v>
      </c>
      <c r="GQ8" s="80" t="s">
        <v>210</v>
      </c>
      <c r="GR8" s="82" t="s">
        <v>211</v>
      </c>
      <c r="GS8" s="78" t="s">
        <v>212</v>
      </c>
      <c r="GT8" s="80" t="s">
        <v>210</v>
      </c>
      <c r="GU8" s="82" t="s">
        <v>211</v>
      </c>
      <c r="GV8" s="78" t="s">
        <v>212</v>
      </c>
      <c r="GW8" s="80" t="s">
        <v>210</v>
      </c>
      <c r="GX8" s="82" t="s">
        <v>211</v>
      </c>
      <c r="GY8" s="78" t="s">
        <v>212</v>
      </c>
      <c r="GZ8" s="80" t="s">
        <v>210</v>
      </c>
      <c r="HA8" s="82" t="s">
        <v>211</v>
      </c>
      <c r="HB8" s="78" t="s">
        <v>212</v>
      </c>
      <c r="HC8" s="80" t="s">
        <v>210</v>
      </c>
      <c r="HD8" s="82" t="s">
        <v>211</v>
      </c>
      <c r="HE8" s="78" t="s">
        <v>212</v>
      </c>
      <c r="HF8" s="80" t="s">
        <v>210</v>
      </c>
      <c r="HG8" s="82" t="s">
        <v>211</v>
      </c>
      <c r="HH8" s="78" t="s">
        <v>212</v>
      </c>
      <c r="HI8" s="80" t="s">
        <v>210</v>
      </c>
      <c r="HJ8" s="82" t="s">
        <v>211</v>
      </c>
      <c r="HK8" s="78" t="s">
        <v>212</v>
      </c>
      <c r="HL8" s="80" t="s">
        <v>210</v>
      </c>
      <c r="HM8" s="82" t="s">
        <v>211</v>
      </c>
      <c r="HN8" s="78" t="s">
        <v>212</v>
      </c>
      <c r="HO8" s="80" t="s">
        <v>210</v>
      </c>
      <c r="HP8" s="82" t="s">
        <v>211</v>
      </c>
      <c r="HQ8" s="78" t="s">
        <v>212</v>
      </c>
      <c r="HR8" s="80" t="s">
        <v>210</v>
      </c>
      <c r="HS8" s="82" t="s">
        <v>211</v>
      </c>
      <c r="HT8" s="78" t="s">
        <v>212</v>
      </c>
      <c r="HU8" s="80" t="s">
        <v>210</v>
      </c>
      <c r="HV8" s="82" t="s">
        <v>211</v>
      </c>
      <c r="HW8" s="78" t="s">
        <v>212</v>
      </c>
      <c r="HX8" s="80" t="s">
        <v>210</v>
      </c>
      <c r="HY8" s="82" t="s">
        <v>211</v>
      </c>
      <c r="HZ8" s="78" t="s">
        <v>212</v>
      </c>
      <c r="IA8" s="80" t="s">
        <v>210</v>
      </c>
      <c r="IB8" s="82" t="s">
        <v>211</v>
      </c>
      <c r="IC8" s="78" t="s">
        <v>212</v>
      </c>
      <c r="ID8" s="80" t="s">
        <v>210</v>
      </c>
      <c r="IE8" s="82" t="s">
        <v>211</v>
      </c>
      <c r="IF8" s="78" t="s">
        <v>212</v>
      </c>
      <c r="IG8" s="80" t="s">
        <v>210</v>
      </c>
      <c r="IH8" s="82" t="s">
        <v>211</v>
      </c>
      <c r="II8" s="78" t="s">
        <v>212</v>
      </c>
      <c r="IJ8" s="80" t="s">
        <v>210</v>
      </c>
      <c r="IK8" s="82" t="s">
        <v>211</v>
      </c>
      <c r="IL8" s="78" t="s">
        <v>212</v>
      </c>
      <c r="IM8" s="80" t="s">
        <v>210</v>
      </c>
      <c r="IN8" s="82" t="s">
        <v>211</v>
      </c>
      <c r="IO8" s="78" t="s">
        <v>212</v>
      </c>
      <c r="IP8" s="80" t="s">
        <v>210</v>
      </c>
      <c r="IQ8" s="82" t="s">
        <v>211</v>
      </c>
      <c r="IR8" s="78" t="s">
        <v>212</v>
      </c>
      <c r="IS8" s="80" t="s">
        <v>210</v>
      </c>
      <c r="IT8" s="82" t="s">
        <v>211</v>
      </c>
      <c r="IU8" s="78" t="s">
        <v>212</v>
      </c>
      <c r="IV8" s="80" t="s">
        <v>210</v>
      </c>
      <c r="IW8" s="82" t="s">
        <v>211</v>
      </c>
      <c r="IX8" s="78" t="s">
        <v>212</v>
      </c>
      <c r="IY8" s="80" t="s">
        <v>210</v>
      </c>
      <c r="IZ8" s="82" t="s">
        <v>211</v>
      </c>
      <c r="JA8" s="78" t="s">
        <v>212</v>
      </c>
      <c r="JB8" s="80" t="s">
        <v>210</v>
      </c>
      <c r="JC8" s="82" t="s">
        <v>211</v>
      </c>
      <c r="JD8" s="78" t="s">
        <v>212</v>
      </c>
      <c r="JE8" s="80" t="s">
        <v>210</v>
      </c>
      <c r="JF8" s="82" t="s">
        <v>211</v>
      </c>
      <c r="JG8" s="78" t="s">
        <v>212</v>
      </c>
      <c r="JH8" s="80" t="s">
        <v>210</v>
      </c>
      <c r="JI8" s="82" t="s">
        <v>211</v>
      </c>
      <c r="JJ8" s="78" t="s">
        <v>212</v>
      </c>
      <c r="JK8" s="80" t="s">
        <v>210</v>
      </c>
      <c r="JL8" s="82" t="s">
        <v>211</v>
      </c>
      <c r="JM8" s="78" t="s">
        <v>212</v>
      </c>
      <c r="JN8" s="80" t="s">
        <v>210</v>
      </c>
      <c r="JO8" s="82" t="s">
        <v>211</v>
      </c>
      <c r="JP8" s="78" t="s">
        <v>212</v>
      </c>
      <c r="JQ8" s="80" t="s">
        <v>210</v>
      </c>
      <c r="JR8" s="82" t="s">
        <v>211</v>
      </c>
      <c r="JS8" s="78" t="s">
        <v>212</v>
      </c>
      <c r="JT8" s="80" t="s">
        <v>210</v>
      </c>
      <c r="JU8" s="82" t="s">
        <v>211</v>
      </c>
      <c r="JV8" s="78" t="s">
        <v>212</v>
      </c>
      <c r="JW8" s="80" t="s">
        <v>210</v>
      </c>
      <c r="JX8" s="82" t="s">
        <v>211</v>
      </c>
      <c r="JY8" s="78" t="s">
        <v>212</v>
      </c>
      <c r="JZ8" s="80" t="s">
        <v>210</v>
      </c>
      <c r="KA8" s="82" t="s">
        <v>211</v>
      </c>
      <c r="KB8" s="78" t="s">
        <v>212</v>
      </c>
      <c r="KC8" s="80" t="s">
        <v>210</v>
      </c>
      <c r="KD8" s="82" t="s">
        <v>211</v>
      </c>
      <c r="KE8" s="78" t="s">
        <v>212</v>
      </c>
      <c r="KF8" s="80" t="s">
        <v>210</v>
      </c>
      <c r="KG8" s="82" t="s">
        <v>211</v>
      </c>
      <c r="KH8" s="78" t="s">
        <v>212</v>
      </c>
      <c r="KI8" s="80" t="s">
        <v>210</v>
      </c>
      <c r="KJ8" s="82" t="s">
        <v>211</v>
      </c>
      <c r="KK8" s="78" t="s">
        <v>212</v>
      </c>
      <c r="KL8" s="80" t="s">
        <v>210</v>
      </c>
      <c r="KM8" s="82" t="s">
        <v>211</v>
      </c>
      <c r="KN8" s="78" t="s">
        <v>212</v>
      </c>
      <c r="KO8" s="80" t="s">
        <v>210</v>
      </c>
      <c r="KP8" s="82" t="s">
        <v>211</v>
      </c>
      <c r="KQ8" s="78" t="s">
        <v>212</v>
      </c>
      <c r="KR8" s="80" t="s">
        <v>210</v>
      </c>
      <c r="KS8" s="82" t="s">
        <v>211</v>
      </c>
      <c r="KT8" s="78" t="s">
        <v>212</v>
      </c>
      <c r="KU8" s="80" t="s">
        <v>210</v>
      </c>
      <c r="KV8" s="82" t="s">
        <v>211</v>
      </c>
      <c r="KW8" s="78" t="s">
        <v>212</v>
      </c>
      <c r="KX8" s="80" t="s">
        <v>210</v>
      </c>
      <c r="KY8" s="82" t="s">
        <v>211</v>
      </c>
      <c r="KZ8" s="78" t="s">
        <v>212</v>
      </c>
      <c r="LA8" s="80" t="s">
        <v>210</v>
      </c>
      <c r="LB8" s="82" t="s">
        <v>211</v>
      </c>
      <c r="LC8" s="78" t="s">
        <v>212</v>
      </c>
      <c r="LD8" s="80" t="s">
        <v>210</v>
      </c>
      <c r="LE8" s="82" t="s">
        <v>211</v>
      </c>
      <c r="LF8" s="78" t="s">
        <v>212</v>
      </c>
      <c r="LG8" s="80" t="s">
        <v>210</v>
      </c>
      <c r="LH8" s="82" t="s">
        <v>211</v>
      </c>
      <c r="LI8" s="78" t="s">
        <v>212</v>
      </c>
      <c r="LJ8" s="80" t="s">
        <v>210</v>
      </c>
      <c r="LK8" s="82" t="s">
        <v>211</v>
      </c>
      <c r="LL8" s="78" t="s">
        <v>212</v>
      </c>
      <c r="LM8" s="80" t="s">
        <v>210</v>
      </c>
      <c r="LN8" s="82" t="s">
        <v>211</v>
      </c>
      <c r="LO8" s="78" t="s">
        <v>212</v>
      </c>
      <c r="LP8" s="80" t="s">
        <v>210</v>
      </c>
      <c r="LQ8" s="82" t="s">
        <v>211</v>
      </c>
      <c r="LR8" s="78" t="s">
        <v>212</v>
      </c>
      <c r="LS8" s="80" t="s">
        <v>210</v>
      </c>
      <c r="LT8" s="82" t="s">
        <v>211</v>
      </c>
      <c r="LU8" s="78" t="s">
        <v>212</v>
      </c>
      <c r="LV8" s="80" t="s">
        <v>210</v>
      </c>
      <c r="LW8" s="82" t="s">
        <v>211</v>
      </c>
      <c r="LX8" s="78" t="s">
        <v>212</v>
      </c>
      <c r="LY8" s="80" t="s">
        <v>210</v>
      </c>
      <c r="LZ8" s="82" t="s">
        <v>211</v>
      </c>
      <c r="MA8" s="78" t="s">
        <v>212</v>
      </c>
      <c r="MB8" s="80" t="s">
        <v>210</v>
      </c>
      <c r="MC8" s="82" t="s">
        <v>211</v>
      </c>
      <c r="MD8" s="78" t="s">
        <v>212</v>
      </c>
      <c r="ME8" s="80" t="s">
        <v>210</v>
      </c>
      <c r="MF8" s="82" t="s">
        <v>211</v>
      </c>
      <c r="MG8" s="78" t="s">
        <v>212</v>
      </c>
      <c r="MH8" s="80" t="s">
        <v>210</v>
      </c>
      <c r="MI8" s="82" t="s">
        <v>211</v>
      </c>
      <c r="MJ8" s="78" t="s">
        <v>212</v>
      </c>
      <c r="MK8" s="80" t="s">
        <v>210</v>
      </c>
      <c r="ML8" s="82" t="s">
        <v>211</v>
      </c>
      <c r="MM8" s="78" t="s">
        <v>212</v>
      </c>
      <c r="MN8" s="80" t="s">
        <v>210</v>
      </c>
      <c r="MO8" s="82" t="s">
        <v>211</v>
      </c>
      <c r="MP8" s="78" t="s">
        <v>212</v>
      </c>
      <c r="MQ8" s="80" t="s">
        <v>210</v>
      </c>
      <c r="MR8" s="82" t="s">
        <v>211</v>
      </c>
      <c r="MS8" s="78" t="s">
        <v>212</v>
      </c>
      <c r="MT8" s="80" t="s">
        <v>210</v>
      </c>
      <c r="MU8" s="82" t="s">
        <v>211</v>
      </c>
      <c r="MV8" s="78" t="s">
        <v>212</v>
      </c>
      <c r="MW8" s="80" t="s">
        <v>210</v>
      </c>
      <c r="MX8" s="82" t="s">
        <v>211</v>
      </c>
      <c r="MY8" s="78" t="s">
        <v>212</v>
      </c>
      <c r="MZ8" s="80" t="s">
        <v>210</v>
      </c>
      <c r="NA8" s="82" t="s">
        <v>211</v>
      </c>
      <c r="NB8" s="78" t="s">
        <v>212</v>
      </c>
      <c r="NC8" s="80" t="s">
        <v>210</v>
      </c>
      <c r="ND8" s="82" t="s">
        <v>211</v>
      </c>
      <c r="NE8" s="78" t="s">
        <v>212</v>
      </c>
      <c r="NF8" s="80" t="s">
        <v>210</v>
      </c>
      <c r="NG8" s="82" t="s">
        <v>211</v>
      </c>
      <c r="NH8" s="78" t="s">
        <v>212</v>
      </c>
      <c r="NI8" s="80" t="s">
        <v>210</v>
      </c>
      <c r="NJ8" s="82" t="s">
        <v>211</v>
      </c>
      <c r="NK8" s="78" t="s">
        <v>212</v>
      </c>
      <c r="NL8" s="80" t="s">
        <v>210</v>
      </c>
      <c r="NM8" s="82" t="s">
        <v>211</v>
      </c>
      <c r="NN8" s="78" t="s">
        <v>212</v>
      </c>
      <c r="NO8" s="80" t="s">
        <v>210</v>
      </c>
      <c r="NP8" s="82" t="s">
        <v>211</v>
      </c>
      <c r="NQ8" s="78" t="s">
        <v>212</v>
      </c>
      <c r="NR8" s="80" t="s">
        <v>210</v>
      </c>
      <c r="NS8" s="82" t="s">
        <v>211</v>
      </c>
      <c r="NT8" s="78" t="s">
        <v>212</v>
      </c>
      <c r="NU8" s="80" t="s">
        <v>210</v>
      </c>
      <c r="NV8" s="82" t="s">
        <v>211</v>
      </c>
      <c r="NW8" s="78" t="s">
        <v>212</v>
      </c>
      <c r="NX8" s="80" t="s">
        <v>210</v>
      </c>
      <c r="NY8" s="82" t="s">
        <v>211</v>
      </c>
      <c r="NZ8" s="78" t="s">
        <v>212</v>
      </c>
      <c r="OA8" s="80" t="s">
        <v>210</v>
      </c>
      <c r="OB8" s="82" t="s">
        <v>211</v>
      </c>
      <c r="OC8" s="78" t="s">
        <v>212</v>
      </c>
      <c r="OD8" s="80" t="s">
        <v>210</v>
      </c>
      <c r="OE8" s="82" t="s">
        <v>211</v>
      </c>
      <c r="OF8" s="78" t="s">
        <v>212</v>
      </c>
      <c r="OG8" s="80" t="s">
        <v>210</v>
      </c>
      <c r="OH8" s="82" t="s">
        <v>211</v>
      </c>
      <c r="OI8" s="78" t="s">
        <v>212</v>
      </c>
      <c r="OJ8" s="80" t="s">
        <v>210</v>
      </c>
      <c r="OK8" s="82" t="s">
        <v>211</v>
      </c>
      <c r="OL8" s="78" t="s">
        <v>212</v>
      </c>
      <c r="OM8" s="80" t="s">
        <v>210</v>
      </c>
      <c r="ON8" s="82" t="s">
        <v>211</v>
      </c>
      <c r="OO8" s="78" t="s">
        <v>212</v>
      </c>
      <c r="OP8" s="80" t="s">
        <v>210</v>
      </c>
      <c r="OQ8" s="82" t="s">
        <v>211</v>
      </c>
      <c r="OR8" s="78" t="s">
        <v>212</v>
      </c>
      <c r="OS8" s="80" t="s">
        <v>210</v>
      </c>
      <c r="OT8" s="82" t="s">
        <v>211</v>
      </c>
      <c r="OU8" s="78" t="s">
        <v>212</v>
      </c>
      <c r="OV8" s="80" t="s">
        <v>210</v>
      </c>
      <c r="OW8" s="82" t="s">
        <v>211</v>
      </c>
      <c r="OX8" s="78" t="s">
        <v>212</v>
      </c>
      <c r="OY8" s="80" t="s">
        <v>210</v>
      </c>
      <c r="OZ8" s="82" t="s">
        <v>211</v>
      </c>
      <c r="PA8" s="78" t="s">
        <v>212</v>
      </c>
      <c r="PB8" s="80" t="s">
        <v>210</v>
      </c>
      <c r="PC8" s="82" t="s">
        <v>211</v>
      </c>
      <c r="PD8" s="78" t="s">
        <v>212</v>
      </c>
      <c r="PE8" s="80" t="s">
        <v>210</v>
      </c>
      <c r="PF8" s="82" t="s">
        <v>211</v>
      </c>
      <c r="PG8" s="78" t="s">
        <v>212</v>
      </c>
      <c r="PH8" s="80" t="s">
        <v>210</v>
      </c>
      <c r="PI8" s="82" t="s">
        <v>211</v>
      </c>
      <c r="PJ8" s="78" t="s">
        <v>212</v>
      </c>
      <c r="PK8" s="80" t="s">
        <v>210</v>
      </c>
      <c r="PL8" s="82" t="s">
        <v>211</v>
      </c>
      <c r="PM8" s="78" t="s">
        <v>212</v>
      </c>
      <c r="PN8" s="80" t="s">
        <v>210</v>
      </c>
      <c r="PO8" s="82" t="s">
        <v>211</v>
      </c>
      <c r="PP8" s="78" t="s">
        <v>212</v>
      </c>
      <c r="PQ8" s="80" t="s">
        <v>210</v>
      </c>
      <c r="PR8" s="82" t="s">
        <v>211</v>
      </c>
      <c r="PS8" s="78" t="s">
        <v>212</v>
      </c>
      <c r="PT8" s="80" t="s">
        <v>210</v>
      </c>
      <c r="PU8" s="82" t="s">
        <v>211</v>
      </c>
      <c r="PV8" s="78" t="s">
        <v>212</v>
      </c>
      <c r="PW8" s="80" t="s">
        <v>210</v>
      </c>
      <c r="PX8" s="82" t="s">
        <v>211</v>
      </c>
      <c r="PY8" s="78" t="s">
        <v>212</v>
      </c>
      <c r="PZ8" s="80" t="s">
        <v>210</v>
      </c>
      <c r="QA8" s="82" t="s">
        <v>211</v>
      </c>
      <c r="QB8" s="78" t="s">
        <v>212</v>
      </c>
      <c r="QC8" s="80" t="s">
        <v>210</v>
      </c>
      <c r="QD8" s="82" t="s">
        <v>211</v>
      </c>
      <c r="QE8" s="78" t="s">
        <v>212</v>
      </c>
      <c r="QF8" s="80" t="s">
        <v>210</v>
      </c>
      <c r="QG8" s="82" t="s">
        <v>211</v>
      </c>
      <c r="QH8" s="78" t="s">
        <v>212</v>
      </c>
      <c r="QI8" s="80" t="s">
        <v>210</v>
      </c>
      <c r="QJ8" s="82" t="s">
        <v>211</v>
      </c>
      <c r="QK8" s="78" t="s">
        <v>212</v>
      </c>
      <c r="QL8" s="80" t="s">
        <v>210</v>
      </c>
      <c r="QM8" s="82" t="s">
        <v>211</v>
      </c>
      <c r="QN8" s="78" t="s">
        <v>212</v>
      </c>
      <c r="QO8" s="80" t="s">
        <v>210</v>
      </c>
      <c r="QP8" s="82" t="s">
        <v>211</v>
      </c>
      <c r="QQ8" s="78" t="s">
        <v>212</v>
      </c>
      <c r="QR8" s="80" t="s">
        <v>210</v>
      </c>
      <c r="QS8" s="82" t="s">
        <v>211</v>
      </c>
    </row>
    <row r="9" spans="1:461" ht="44.25" customHeight="1" thickBot="1">
      <c r="A9" s="96"/>
      <c r="B9" s="99"/>
      <c r="C9" s="79"/>
      <c r="D9" s="81"/>
      <c r="E9" s="83"/>
      <c r="F9" s="79"/>
      <c r="G9" s="81"/>
      <c r="H9" s="83"/>
      <c r="I9" s="79"/>
      <c r="J9" s="81"/>
      <c r="K9" s="83"/>
      <c r="L9" s="79"/>
      <c r="M9" s="81"/>
      <c r="N9" s="83"/>
      <c r="O9" s="79"/>
      <c r="P9" s="81"/>
      <c r="Q9" s="83"/>
      <c r="R9" s="79"/>
      <c r="S9" s="81"/>
      <c r="T9" s="83"/>
      <c r="U9" s="79"/>
      <c r="V9" s="81"/>
      <c r="W9" s="83"/>
      <c r="X9" s="79"/>
      <c r="Y9" s="81"/>
      <c r="Z9" s="83"/>
      <c r="AA9" s="79"/>
      <c r="AB9" s="81"/>
      <c r="AC9" s="83"/>
      <c r="AD9" s="79"/>
      <c r="AE9" s="81"/>
      <c r="AF9" s="83"/>
      <c r="AG9" s="79"/>
      <c r="AH9" s="81"/>
      <c r="AI9" s="83"/>
      <c r="AJ9" s="79"/>
      <c r="AK9" s="81"/>
      <c r="AL9" s="83"/>
      <c r="AM9" s="79"/>
      <c r="AN9" s="81"/>
      <c r="AO9" s="83"/>
      <c r="AP9" s="79"/>
      <c r="AQ9" s="81"/>
      <c r="AR9" s="83"/>
      <c r="AS9" s="79"/>
      <c r="AT9" s="81"/>
      <c r="AU9" s="83"/>
      <c r="AV9" s="79"/>
      <c r="AW9" s="81"/>
      <c r="AX9" s="83"/>
      <c r="AY9" s="79"/>
      <c r="AZ9" s="81"/>
      <c r="BA9" s="83"/>
      <c r="BB9" s="79"/>
      <c r="BC9" s="81"/>
      <c r="BD9" s="83"/>
      <c r="BE9" s="79"/>
      <c r="BF9" s="81"/>
      <c r="BG9" s="83"/>
      <c r="BH9" s="79"/>
      <c r="BI9" s="81"/>
      <c r="BJ9" s="83"/>
      <c r="BK9" s="79"/>
      <c r="BL9" s="81"/>
      <c r="BM9" s="83"/>
      <c r="BN9" s="79"/>
      <c r="BO9" s="81"/>
      <c r="BP9" s="83"/>
      <c r="BQ9" s="79"/>
      <c r="BR9" s="81"/>
      <c r="BS9" s="83"/>
      <c r="BT9" s="79"/>
      <c r="BU9" s="81"/>
      <c r="BV9" s="83"/>
      <c r="BW9" s="79"/>
      <c r="BX9" s="81"/>
      <c r="BY9" s="83"/>
      <c r="BZ9" s="79"/>
      <c r="CA9" s="81"/>
      <c r="CB9" s="83"/>
      <c r="CC9" s="79"/>
      <c r="CD9" s="81"/>
      <c r="CE9" s="83"/>
      <c r="CF9" s="79"/>
      <c r="CG9" s="81"/>
      <c r="CH9" s="83"/>
      <c r="CI9" s="79"/>
      <c r="CJ9" s="81"/>
      <c r="CK9" s="83"/>
      <c r="CL9" s="79"/>
      <c r="CM9" s="81"/>
      <c r="CN9" s="83"/>
      <c r="CO9" s="79"/>
      <c r="CP9" s="81"/>
      <c r="CQ9" s="83"/>
      <c r="CR9" s="79"/>
      <c r="CS9" s="81"/>
      <c r="CT9" s="83"/>
      <c r="CU9" s="79"/>
      <c r="CV9" s="81"/>
      <c r="CW9" s="83"/>
      <c r="CX9" s="79"/>
      <c r="CY9" s="81"/>
      <c r="CZ9" s="83"/>
      <c r="DA9" s="79"/>
      <c r="DB9" s="81"/>
      <c r="DC9" s="83"/>
      <c r="DD9" s="79"/>
      <c r="DE9" s="81"/>
      <c r="DF9" s="83"/>
      <c r="DG9" s="79"/>
      <c r="DH9" s="81"/>
      <c r="DI9" s="83"/>
      <c r="DJ9" s="79"/>
      <c r="DK9" s="81"/>
      <c r="DL9" s="83"/>
      <c r="DM9" s="79"/>
      <c r="DN9" s="81"/>
      <c r="DO9" s="83"/>
      <c r="DP9" s="79"/>
      <c r="DQ9" s="81"/>
      <c r="DR9" s="83"/>
      <c r="DS9" s="79"/>
      <c r="DT9" s="81"/>
      <c r="DU9" s="83"/>
      <c r="DV9" s="79"/>
      <c r="DW9" s="81"/>
      <c r="DX9" s="83"/>
      <c r="DY9" s="79"/>
      <c r="DZ9" s="81"/>
      <c r="EA9" s="83"/>
      <c r="EB9" s="79"/>
      <c r="EC9" s="81"/>
      <c r="ED9" s="83"/>
      <c r="EE9" s="79"/>
      <c r="EF9" s="81"/>
      <c r="EG9" s="83"/>
      <c r="EH9" s="79"/>
      <c r="EI9" s="81"/>
      <c r="EJ9" s="83"/>
      <c r="EK9" s="79"/>
      <c r="EL9" s="81"/>
      <c r="EM9" s="83"/>
      <c r="EN9" s="79"/>
      <c r="EO9" s="81"/>
      <c r="EP9" s="83"/>
      <c r="EQ9" s="79"/>
      <c r="ER9" s="81"/>
      <c r="ES9" s="83"/>
      <c r="ET9" s="79"/>
      <c r="EU9" s="81"/>
      <c r="EV9" s="83"/>
      <c r="EW9" s="79"/>
      <c r="EX9" s="81"/>
      <c r="EY9" s="83"/>
      <c r="EZ9" s="79"/>
      <c r="FA9" s="81"/>
      <c r="FB9" s="83"/>
      <c r="FC9" s="79"/>
      <c r="FD9" s="81"/>
      <c r="FE9" s="83"/>
      <c r="FF9" s="79"/>
      <c r="FG9" s="81"/>
      <c r="FH9" s="83"/>
      <c r="FI9" s="79"/>
      <c r="FJ9" s="81"/>
      <c r="FK9" s="83"/>
      <c r="FL9" s="79"/>
      <c r="FM9" s="81"/>
      <c r="FN9" s="83"/>
      <c r="FO9" s="79"/>
      <c r="FP9" s="81"/>
      <c r="FQ9" s="83"/>
      <c r="FR9" s="79"/>
      <c r="FS9" s="81"/>
      <c r="FT9" s="83"/>
      <c r="FU9" s="79"/>
      <c r="FV9" s="81"/>
      <c r="FW9" s="83"/>
      <c r="FX9" s="79"/>
      <c r="FY9" s="81"/>
      <c r="FZ9" s="83"/>
      <c r="GA9" s="79"/>
      <c r="GB9" s="81"/>
      <c r="GC9" s="83"/>
      <c r="GD9" s="79"/>
      <c r="GE9" s="81"/>
      <c r="GF9" s="83"/>
      <c r="GG9" s="79"/>
      <c r="GH9" s="81"/>
      <c r="GI9" s="83"/>
      <c r="GJ9" s="79"/>
      <c r="GK9" s="81"/>
      <c r="GL9" s="83"/>
      <c r="GM9" s="79"/>
      <c r="GN9" s="81"/>
      <c r="GO9" s="83"/>
      <c r="GP9" s="79"/>
      <c r="GQ9" s="81"/>
      <c r="GR9" s="83"/>
      <c r="GS9" s="79"/>
      <c r="GT9" s="81"/>
      <c r="GU9" s="83"/>
      <c r="GV9" s="79"/>
      <c r="GW9" s="81"/>
      <c r="GX9" s="83"/>
      <c r="GY9" s="79"/>
      <c r="GZ9" s="81"/>
      <c r="HA9" s="83"/>
      <c r="HB9" s="79"/>
      <c r="HC9" s="81"/>
      <c r="HD9" s="83"/>
      <c r="HE9" s="79"/>
      <c r="HF9" s="81"/>
      <c r="HG9" s="83"/>
      <c r="HH9" s="79"/>
      <c r="HI9" s="81"/>
      <c r="HJ9" s="83"/>
      <c r="HK9" s="79"/>
      <c r="HL9" s="81"/>
      <c r="HM9" s="83"/>
      <c r="HN9" s="79"/>
      <c r="HO9" s="81"/>
      <c r="HP9" s="83"/>
      <c r="HQ9" s="79"/>
      <c r="HR9" s="81"/>
      <c r="HS9" s="83"/>
      <c r="HT9" s="79"/>
      <c r="HU9" s="81"/>
      <c r="HV9" s="83"/>
      <c r="HW9" s="79"/>
      <c r="HX9" s="81"/>
      <c r="HY9" s="83"/>
      <c r="HZ9" s="79"/>
      <c r="IA9" s="81"/>
      <c r="IB9" s="83"/>
      <c r="IC9" s="79"/>
      <c r="ID9" s="81"/>
      <c r="IE9" s="83"/>
      <c r="IF9" s="79"/>
      <c r="IG9" s="81"/>
      <c r="IH9" s="83"/>
      <c r="II9" s="79"/>
      <c r="IJ9" s="81"/>
      <c r="IK9" s="83"/>
      <c r="IL9" s="79"/>
      <c r="IM9" s="81"/>
      <c r="IN9" s="83"/>
      <c r="IO9" s="79"/>
      <c r="IP9" s="81"/>
      <c r="IQ9" s="83"/>
      <c r="IR9" s="79"/>
      <c r="IS9" s="81"/>
      <c r="IT9" s="83"/>
      <c r="IU9" s="79"/>
      <c r="IV9" s="81"/>
      <c r="IW9" s="83"/>
      <c r="IX9" s="79"/>
      <c r="IY9" s="81"/>
      <c r="IZ9" s="83"/>
      <c r="JA9" s="79"/>
      <c r="JB9" s="81"/>
      <c r="JC9" s="83"/>
      <c r="JD9" s="79"/>
      <c r="JE9" s="81"/>
      <c r="JF9" s="83"/>
      <c r="JG9" s="79"/>
      <c r="JH9" s="81"/>
      <c r="JI9" s="83"/>
      <c r="JJ9" s="79"/>
      <c r="JK9" s="81"/>
      <c r="JL9" s="83"/>
      <c r="JM9" s="79"/>
      <c r="JN9" s="81"/>
      <c r="JO9" s="83"/>
      <c r="JP9" s="79"/>
      <c r="JQ9" s="81"/>
      <c r="JR9" s="83"/>
      <c r="JS9" s="79"/>
      <c r="JT9" s="81"/>
      <c r="JU9" s="83"/>
      <c r="JV9" s="79"/>
      <c r="JW9" s="81"/>
      <c r="JX9" s="83"/>
      <c r="JY9" s="79"/>
      <c r="JZ9" s="81"/>
      <c r="KA9" s="83"/>
      <c r="KB9" s="79"/>
      <c r="KC9" s="81"/>
      <c r="KD9" s="83"/>
      <c r="KE9" s="79"/>
      <c r="KF9" s="81"/>
      <c r="KG9" s="83"/>
      <c r="KH9" s="79"/>
      <c r="KI9" s="81"/>
      <c r="KJ9" s="83"/>
      <c r="KK9" s="79"/>
      <c r="KL9" s="81"/>
      <c r="KM9" s="83"/>
      <c r="KN9" s="79"/>
      <c r="KO9" s="81"/>
      <c r="KP9" s="83"/>
      <c r="KQ9" s="79"/>
      <c r="KR9" s="81"/>
      <c r="KS9" s="83"/>
      <c r="KT9" s="79"/>
      <c r="KU9" s="81"/>
      <c r="KV9" s="83"/>
      <c r="KW9" s="79"/>
      <c r="KX9" s="81"/>
      <c r="KY9" s="83"/>
      <c r="KZ9" s="79"/>
      <c r="LA9" s="81"/>
      <c r="LB9" s="83"/>
      <c r="LC9" s="79"/>
      <c r="LD9" s="81"/>
      <c r="LE9" s="83"/>
      <c r="LF9" s="79"/>
      <c r="LG9" s="81"/>
      <c r="LH9" s="83"/>
      <c r="LI9" s="79"/>
      <c r="LJ9" s="81"/>
      <c r="LK9" s="83"/>
      <c r="LL9" s="79"/>
      <c r="LM9" s="81"/>
      <c r="LN9" s="83"/>
      <c r="LO9" s="79"/>
      <c r="LP9" s="81"/>
      <c r="LQ9" s="83"/>
      <c r="LR9" s="79"/>
      <c r="LS9" s="81"/>
      <c r="LT9" s="83"/>
      <c r="LU9" s="79"/>
      <c r="LV9" s="81"/>
      <c r="LW9" s="83"/>
      <c r="LX9" s="79"/>
      <c r="LY9" s="81"/>
      <c r="LZ9" s="83"/>
      <c r="MA9" s="79"/>
      <c r="MB9" s="81"/>
      <c r="MC9" s="83"/>
      <c r="MD9" s="79"/>
      <c r="ME9" s="81"/>
      <c r="MF9" s="83"/>
      <c r="MG9" s="79"/>
      <c r="MH9" s="81"/>
      <c r="MI9" s="83"/>
      <c r="MJ9" s="79"/>
      <c r="MK9" s="81"/>
      <c r="ML9" s="83"/>
      <c r="MM9" s="79"/>
      <c r="MN9" s="81"/>
      <c r="MO9" s="83"/>
      <c r="MP9" s="79"/>
      <c r="MQ9" s="81"/>
      <c r="MR9" s="83"/>
      <c r="MS9" s="79"/>
      <c r="MT9" s="81"/>
      <c r="MU9" s="83"/>
      <c r="MV9" s="79"/>
      <c r="MW9" s="81"/>
      <c r="MX9" s="83"/>
      <c r="MY9" s="79"/>
      <c r="MZ9" s="81"/>
      <c r="NA9" s="83"/>
      <c r="NB9" s="79"/>
      <c r="NC9" s="81"/>
      <c r="ND9" s="83"/>
      <c r="NE9" s="79"/>
      <c r="NF9" s="81"/>
      <c r="NG9" s="83"/>
      <c r="NH9" s="79"/>
      <c r="NI9" s="81"/>
      <c r="NJ9" s="83"/>
      <c r="NK9" s="79"/>
      <c r="NL9" s="81"/>
      <c r="NM9" s="83"/>
      <c r="NN9" s="79"/>
      <c r="NO9" s="81"/>
      <c r="NP9" s="83"/>
      <c r="NQ9" s="79"/>
      <c r="NR9" s="81"/>
      <c r="NS9" s="83"/>
      <c r="NT9" s="79"/>
      <c r="NU9" s="81"/>
      <c r="NV9" s="83"/>
      <c r="NW9" s="79"/>
      <c r="NX9" s="81"/>
      <c r="NY9" s="83"/>
      <c r="NZ9" s="79"/>
      <c r="OA9" s="81"/>
      <c r="OB9" s="83"/>
      <c r="OC9" s="79"/>
      <c r="OD9" s="81"/>
      <c r="OE9" s="83"/>
      <c r="OF9" s="79"/>
      <c r="OG9" s="81"/>
      <c r="OH9" s="83"/>
      <c r="OI9" s="79"/>
      <c r="OJ9" s="81"/>
      <c r="OK9" s="83"/>
      <c r="OL9" s="79"/>
      <c r="OM9" s="81"/>
      <c r="ON9" s="83"/>
      <c r="OO9" s="79"/>
      <c r="OP9" s="81"/>
      <c r="OQ9" s="83"/>
      <c r="OR9" s="79"/>
      <c r="OS9" s="81"/>
      <c r="OT9" s="83"/>
      <c r="OU9" s="79"/>
      <c r="OV9" s="81"/>
      <c r="OW9" s="83"/>
      <c r="OX9" s="79"/>
      <c r="OY9" s="81"/>
      <c r="OZ9" s="83"/>
      <c r="PA9" s="79"/>
      <c r="PB9" s="81"/>
      <c r="PC9" s="83"/>
      <c r="PD9" s="79"/>
      <c r="PE9" s="81"/>
      <c r="PF9" s="83"/>
      <c r="PG9" s="79"/>
      <c r="PH9" s="81"/>
      <c r="PI9" s="83"/>
      <c r="PJ9" s="79"/>
      <c r="PK9" s="81"/>
      <c r="PL9" s="83"/>
      <c r="PM9" s="79"/>
      <c r="PN9" s="81"/>
      <c r="PO9" s="83"/>
      <c r="PP9" s="79"/>
      <c r="PQ9" s="81"/>
      <c r="PR9" s="83"/>
      <c r="PS9" s="79"/>
      <c r="PT9" s="81"/>
      <c r="PU9" s="83"/>
      <c r="PV9" s="79"/>
      <c r="PW9" s="81"/>
      <c r="PX9" s="83"/>
      <c r="PY9" s="79"/>
      <c r="PZ9" s="81"/>
      <c r="QA9" s="83"/>
      <c r="QB9" s="79"/>
      <c r="QC9" s="81"/>
      <c r="QD9" s="83"/>
      <c r="QE9" s="79"/>
      <c r="QF9" s="81"/>
      <c r="QG9" s="83"/>
      <c r="QH9" s="79"/>
      <c r="QI9" s="81"/>
      <c r="QJ9" s="83"/>
      <c r="QK9" s="79"/>
      <c r="QL9" s="81"/>
      <c r="QM9" s="83"/>
      <c r="QN9" s="79"/>
      <c r="QO9" s="81"/>
      <c r="QP9" s="83"/>
      <c r="QQ9" s="79"/>
      <c r="QR9" s="81"/>
      <c r="QS9" s="83"/>
    </row>
    <row r="10" spans="1:461" ht="16.5" thickBot="1">
      <c r="A10" s="100" t="s">
        <v>2</v>
      </c>
      <c r="B10" s="101"/>
      <c r="C10" s="33">
        <v>1</v>
      </c>
      <c r="D10" s="38">
        <f>+C10+1</f>
        <v>2</v>
      </c>
      <c r="E10" s="32">
        <f>+D10+1</f>
        <v>3</v>
      </c>
      <c r="F10" s="33">
        <f t="shared" ref="F10:BT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si="0"/>
        <v>43</v>
      </c>
      <c r="AT10" s="38">
        <f t="shared" si="0"/>
        <v>44</v>
      </c>
      <c r="AU10" s="32">
        <f t="shared" si="0"/>
        <v>45</v>
      </c>
      <c r="AV10" s="33">
        <f t="shared" si="0"/>
        <v>46</v>
      </c>
      <c r="AW10" s="38">
        <f t="shared" si="0"/>
        <v>47</v>
      </c>
      <c r="AX10" s="32">
        <f t="shared" si="0"/>
        <v>48</v>
      </c>
      <c r="AY10" s="33">
        <f t="shared" si="0"/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ref="BE10" si="1">+BD10+1</f>
        <v>55</v>
      </c>
      <c r="BF10" s="38">
        <f t="shared" ref="BF10" si="2">+BE10+1</f>
        <v>56</v>
      </c>
      <c r="BG10" s="32">
        <f t="shared" ref="BG10" si="3">+BF10+1</f>
        <v>57</v>
      </c>
      <c r="BH10" s="33">
        <f>+BD10+1</f>
        <v>55</v>
      </c>
      <c r="BI10" s="38">
        <f t="shared" si="0"/>
        <v>56</v>
      </c>
      <c r="BJ10" s="32">
        <f t="shared" si="0"/>
        <v>57</v>
      </c>
      <c r="BK10" s="33">
        <f t="shared" si="0"/>
        <v>58</v>
      </c>
      <c r="BL10" s="38">
        <f t="shared" si="0"/>
        <v>59</v>
      </c>
      <c r="BM10" s="32">
        <f t="shared" si="0"/>
        <v>60</v>
      </c>
      <c r="BN10" s="33">
        <f t="shared" si="0"/>
        <v>61</v>
      </c>
      <c r="BO10" s="38">
        <f t="shared" si="0"/>
        <v>62</v>
      </c>
      <c r="BP10" s="32">
        <f t="shared" si="0"/>
        <v>63</v>
      </c>
      <c r="BQ10" s="33">
        <f t="shared" si="0"/>
        <v>64</v>
      </c>
      <c r="BR10" s="38">
        <f t="shared" si="0"/>
        <v>65</v>
      </c>
      <c r="BS10" s="32">
        <f t="shared" si="0"/>
        <v>66</v>
      </c>
      <c r="BT10" s="33">
        <f t="shared" si="0"/>
        <v>67</v>
      </c>
      <c r="BU10" s="38">
        <f t="shared" ref="BU10:BY10" si="4">+BT10+1</f>
        <v>68</v>
      </c>
      <c r="BV10" s="32">
        <f t="shared" si="4"/>
        <v>69</v>
      </c>
      <c r="BW10" s="33">
        <f t="shared" si="4"/>
        <v>70</v>
      </c>
      <c r="BX10" s="38">
        <f t="shared" si="4"/>
        <v>71</v>
      </c>
      <c r="BY10" s="32">
        <f t="shared" si="4"/>
        <v>72</v>
      </c>
      <c r="BZ10" s="33">
        <f t="shared" ref="BZ10" si="5">+BY10+1</f>
        <v>73</v>
      </c>
      <c r="CA10" s="38">
        <f t="shared" ref="CA10" si="6">+BZ10+1</f>
        <v>74</v>
      </c>
      <c r="CB10" s="32">
        <f t="shared" ref="CB10" si="7">+CA10+1</f>
        <v>75</v>
      </c>
      <c r="CC10" s="33">
        <f>+BY10+1</f>
        <v>73</v>
      </c>
      <c r="CD10" s="38">
        <f t="shared" ref="CD10:EN10" si="8">+CC10+1</f>
        <v>74</v>
      </c>
      <c r="CE10" s="32">
        <f t="shared" si="8"/>
        <v>75</v>
      </c>
      <c r="CF10" s="33">
        <f t="shared" si="8"/>
        <v>76</v>
      </c>
      <c r="CG10" s="38">
        <f t="shared" si="8"/>
        <v>77</v>
      </c>
      <c r="CH10" s="32">
        <f t="shared" si="8"/>
        <v>78</v>
      </c>
      <c r="CI10" s="33">
        <f t="shared" si="8"/>
        <v>79</v>
      </c>
      <c r="CJ10" s="38">
        <f t="shared" si="8"/>
        <v>80</v>
      </c>
      <c r="CK10" s="32">
        <f t="shared" si="8"/>
        <v>81</v>
      </c>
      <c r="CL10" s="33">
        <f t="shared" si="8"/>
        <v>82</v>
      </c>
      <c r="CM10" s="38">
        <f t="shared" si="8"/>
        <v>83</v>
      </c>
      <c r="CN10" s="32">
        <f t="shared" si="8"/>
        <v>84</v>
      </c>
      <c r="CO10" s="33">
        <f t="shared" si="8"/>
        <v>85</v>
      </c>
      <c r="CP10" s="38">
        <f t="shared" si="8"/>
        <v>86</v>
      </c>
      <c r="CQ10" s="32">
        <f t="shared" si="8"/>
        <v>87</v>
      </c>
      <c r="CR10" s="33">
        <f t="shared" si="8"/>
        <v>88</v>
      </c>
      <c r="CS10" s="38">
        <f t="shared" si="8"/>
        <v>89</v>
      </c>
      <c r="CT10" s="32">
        <f t="shared" si="8"/>
        <v>90</v>
      </c>
      <c r="CU10" s="33">
        <f t="shared" si="8"/>
        <v>91</v>
      </c>
      <c r="CV10" s="38">
        <f t="shared" si="8"/>
        <v>92</v>
      </c>
      <c r="CW10" s="32">
        <f t="shared" si="8"/>
        <v>93</v>
      </c>
      <c r="CX10" s="33">
        <f t="shared" si="8"/>
        <v>94</v>
      </c>
      <c r="CY10" s="38">
        <f t="shared" si="8"/>
        <v>95</v>
      </c>
      <c r="CZ10" s="32">
        <f t="shared" si="8"/>
        <v>96</v>
      </c>
      <c r="DA10" s="33">
        <f t="shared" si="8"/>
        <v>97</v>
      </c>
      <c r="DB10" s="38">
        <f t="shared" si="8"/>
        <v>98</v>
      </c>
      <c r="DC10" s="32">
        <f t="shared" si="8"/>
        <v>99</v>
      </c>
      <c r="DD10" s="33">
        <f t="shared" si="8"/>
        <v>100</v>
      </c>
      <c r="DE10" s="38">
        <f t="shared" si="8"/>
        <v>101</v>
      </c>
      <c r="DF10" s="32">
        <f t="shared" si="8"/>
        <v>102</v>
      </c>
      <c r="DG10" s="33">
        <f t="shared" si="8"/>
        <v>103</v>
      </c>
      <c r="DH10" s="38">
        <f t="shared" si="8"/>
        <v>104</v>
      </c>
      <c r="DI10" s="32">
        <f t="shared" si="8"/>
        <v>105</v>
      </c>
      <c r="DJ10" s="33">
        <f t="shared" si="8"/>
        <v>106</v>
      </c>
      <c r="DK10" s="38">
        <f t="shared" si="8"/>
        <v>107</v>
      </c>
      <c r="DL10" s="32">
        <f t="shared" si="8"/>
        <v>108</v>
      </c>
      <c r="DM10" s="33">
        <f t="shared" si="8"/>
        <v>109</v>
      </c>
      <c r="DN10" s="38">
        <f t="shared" si="8"/>
        <v>110</v>
      </c>
      <c r="DO10" s="32">
        <f t="shared" si="8"/>
        <v>111</v>
      </c>
      <c r="DP10" s="33">
        <f t="shared" si="8"/>
        <v>112</v>
      </c>
      <c r="DQ10" s="38">
        <f t="shared" si="8"/>
        <v>113</v>
      </c>
      <c r="DR10" s="32">
        <f t="shared" si="8"/>
        <v>114</v>
      </c>
      <c r="DS10" s="33">
        <f t="shared" si="8"/>
        <v>115</v>
      </c>
      <c r="DT10" s="38">
        <f t="shared" si="8"/>
        <v>116</v>
      </c>
      <c r="DU10" s="32">
        <f t="shared" si="8"/>
        <v>117</v>
      </c>
      <c r="DV10" s="33">
        <f t="shared" si="8"/>
        <v>118</v>
      </c>
      <c r="DW10" s="38">
        <f t="shared" si="8"/>
        <v>119</v>
      </c>
      <c r="DX10" s="32">
        <f t="shared" si="8"/>
        <v>120</v>
      </c>
      <c r="DY10" s="33">
        <f t="shared" si="8"/>
        <v>121</v>
      </c>
      <c r="DZ10" s="38">
        <f t="shared" si="8"/>
        <v>122</v>
      </c>
      <c r="EA10" s="32">
        <f t="shared" si="8"/>
        <v>123</v>
      </c>
      <c r="EB10" s="33">
        <f t="shared" si="8"/>
        <v>124</v>
      </c>
      <c r="EC10" s="38">
        <f t="shared" si="8"/>
        <v>125</v>
      </c>
      <c r="ED10" s="32">
        <f t="shared" si="8"/>
        <v>126</v>
      </c>
      <c r="EE10" s="33">
        <f t="shared" si="8"/>
        <v>127</v>
      </c>
      <c r="EF10" s="38">
        <f t="shared" si="8"/>
        <v>128</v>
      </c>
      <c r="EG10" s="32">
        <f t="shared" si="8"/>
        <v>129</v>
      </c>
      <c r="EH10" s="33">
        <f t="shared" si="8"/>
        <v>130</v>
      </c>
      <c r="EI10" s="38">
        <f t="shared" si="8"/>
        <v>131</v>
      </c>
      <c r="EJ10" s="32">
        <f t="shared" si="8"/>
        <v>132</v>
      </c>
      <c r="EK10" s="33">
        <f t="shared" si="8"/>
        <v>133</v>
      </c>
      <c r="EL10" s="38">
        <f t="shared" si="8"/>
        <v>134</v>
      </c>
      <c r="EM10" s="32">
        <f t="shared" si="8"/>
        <v>135</v>
      </c>
      <c r="EN10" s="33">
        <f t="shared" si="8"/>
        <v>136</v>
      </c>
      <c r="EO10" s="38">
        <f t="shared" ref="EO10:GZ10" si="9">+EN10+1</f>
        <v>137</v>
      </c>
      <c r="EP10" s="32">
        <f t="shared" si="9"/>
        <v>138</v>
      </c>
      <c r="EQ10" s="33">
        <f t="shared" si="9"/>
        <v>139</v>
      </c>
      <c r="ER10" s="38">
        <f t="shared" si="9"/>
        <v>140</v>
      </c>
      <c r="ES10" s="32">
        <f t="shared" si="9"/>
        <v>141</v>
      </c>
      <c r="ET10" s="33">
        <f t="shared" si="9"/>
        <v>142</v>
      </c>
      <c r="EU10" s="38">
        <f t="shared" si="9"/>
        <v>143</v>
      </c>
      <c r="EV10" s="32">
        <f t="shared" si="9"/>
        <v>144</v>
      </c>
      <c r="EW10" s="33">
        <f t="shared" si="9"/>
        <v>145</v>
      </c>
      <c r="EX10" s="38">
        <f t="shared" si="9"/>
        <v>146</v>
      </c>
      <c r="EY10" s="32">
        <f t="shared" si="9"/>
        <v>147</v>
      </c>
      <c r="EZ10" s="33">
        <f t="shared" si="9"/>
        <v>148</v>
      </c>
      <c r="FA10" s="38">
        <f t="shared" si="9"/>
        <v>149</v>
      </c>
      <c r="FB10" s="32">
        <f t="shared" si="9"/>
        <v>150</v>
      </c>
      <c r="FC10" s="33">
        <f t="shared" si="9"/>
        <v>151</v>
      </c>
      <c r="FD10" s="38">
        <f t="shared" si="9"/>
        <v>152</v>
      </c>
      <c r="FE10" s="32">
        <f t="shared" si="9"/>
        <v>153</v>
      </c>
      <c r="FF10" s="33">
        <f t="shared" si="9"/>
        <v>154</v>
      </c>
      <c r="FG10" s="38">
        <f t="shared" si="9"/>
        <v>155</v>
      </c>
      <c r="FH10" s="32">
        <f t="shared" si="9"/>
        <v>156</v>
      </c>
      <c r="FI10" s="33">
        <f t="shared" si="9"/>
        <v>157</v>
      </c>
      <c r="FJ10" s="38">
        <f t="shared" si="9"/>
        <v>158</v>
      </c>
      <c r="FK10" s="32">
        <f t="shared" si="9"/>
        <v>159</v>
      </c>
      <c r="FL10" s="33">
        <f t="shared" si="9"/>
        <v>160</v>
      </c>
      <c r="FM10" s="38">
        <f t="shared" si="9"/>
        <v>161</v>
      </c>
      <c r="FN10" s="32">
        <f t="shared" si="9"/>
        <v>162</v>
      </c>
      <c r="FO10" s="33">
        <f t="shared" si="9"/>
        <v>163</v>
      </c>
      <c r="FP10" s="38">
        <f t="shared" si="9"/>
        <v>164</v>
      </c>
      <c r="FQ10" s="32">
        <f t="shared" si="9"/>
        <v>165</v>
      </c>
      <c r="FR10" s="33">
        <f t="shared" si="9"/>
        <v>166</v>
      </c>
      <c r="FS10" s="38">
        <f t="shared" si="9"/>
        <v>167</v>
      </c>
      <c r="FT10" s="32">
        <f t="shared" si="9"/>
        <v>168</v>
      </c>
      <c r="FU10" s="33">
        <f t="shared" si="9"/>
        <v>169</v>
      </c>
      <c r="FV10" s="38">
        <f t="shared" si="9"/>
        <v>170</v>
      </c>
      <c r="FW10" s="32">
        <f t="shared" si="9"/>
        <v>171</v>
      </c>
      <c r="FX10" s="33">
        <f t="shared" si="9"/>
        <v>172</v>
      </c>
      <c r="FY10" s="38">
        <f t="shared" si="9"/>
        <v>173</v>
      </c>
      <c r="FZ10" s="32">
        <f t="shared" si="9"/>
        <v>174</v>
      </c>
      <c r="GA10" s="33">
        <f t="shared" si="9"/>
        <v>175</v>
      </c>
      <c r="GB10" s="38">
        <f t="shared" si="9"/>
        <v>176</v>
      </c>
      <c r="GC10" s="32">
        <f t="shared" si="9"/>
        <v>177</v>
      </c>
      <c r="GD10" s="33">
        <f t="shared" si="9"/>
        <v>178</v>
      </c>
      <c r="GE10" s="38">
        <f t="shared" si="9"/>
        <v>179</v>
      </c>
      <c r="GF10" s="32">
        <f t="shared" si="9"/>
        <v>180</v>
      </c>
      <c r="GG10" s="33">
        <f t="shared" si="9"/>
        <v>181</v>
      </c>
      <c r="GH10" s="38">
        <f t="shared" si="9"/>
        <v>182</v>
      </c>
      <c r="GI10" s="32">
        <f t="shared" si="9"/>
        <v>183</v>
      </c>
      <c r="GJ10" s="33">
        <f t="shared" si="9"/>
        <v>184</v>
      </c>
      <c r="GK10" s="38">
        <f t="shared" si="9"/>
        <v>185</v>
      </c>
      <c r="GL10" s="32">
        <f t="shared" si="9"/>
        <v>186</v>
      </c>
      <c r="GM10" s="33">
        <f t="shared" si="9"/>
        <v>187</v>
      </c>
      <c r="GN10" s="38">
        <f t="shared" si="9"/>
        <v>188</v>
      </c>
      <c r="GO10" s="32">
        <f t="shared" si="9"/>
        <v>189</v>
      </c>
      <c r="GP10" s="33">
        <f t="shared" si="9"/>
        <v>190</v>
      </c>
      <c r="GQ10" s="38">
        <f t="shared" si="9"/>
        <v>191</v>
      </c>
      <c r="GR10" s="32">
        <f t="shared" si="9"/>
        <v>192</v>
      </c>
      <c r="GS10" s="33">
        <f t="shared" si="9"/>
        <v>193</v>
      </c>
      <c r="GT10" s="38">
        <f t="shared" si="9"/>
        <v>194</v>
      </c>
      <c r="GU10" s="32">
        <f t="shared" si="9"/>
        <v>195</v>
      </c>
      <c r="GV10" s="33">
        <f t="shared" si="9"/>
        <v>196</v>
      </c>
      <c r="GW10" s="38">
        <f t="shared" si="9"/>
        <v>197</v>
      </c>
      <c r="GX10" s="32">
        <f t="shared" si="9"/>
        <v>198</v>
      </c>
      <c r="GY10" s="33">
        <f t="shared" si="9"/>
        <v>199</v>
      </c>
      <c r="GZ10" s="38">
        <f t="shared" si="9"/>
        <v>200</v>
      </c>
      <c r="HA10" s="32">
        <f t="shared" ref="HA10:HC10" si="10">+GZ10+1</f>
        <v>201</v>
      </c>
      <c r="HB10" s="33">
        <f t="shared" si="10"/>
        <v>202</v>
      </c>
      <c r="HC10" s="38">
        <f t="shared" si="10"/>
        <v>203</v>
      </c>
      <c r="HD10" s="32">
        <f t="shared" ref="HD10:JO10" si="11">+HC10+1</f>
        <v>204</v>
      </c>
      <c r="HE10" s="33">
        <f t="shared" si="11"/>
        <v>205</v>
      </c>
      <c r="HF10" s="38">
        <f t="shared" si="11"/>
        <v>206</v>
      </c>
      <c r="HG10" s="32">
        <f t="shared" si="11"/>
        <v>207</v>
      </c>
      <c r="HH10" s="33">
        <f t="shared" si="11"/>
        <v>208</v>
      </c>
      <c r="HI10" s="38">
        <f t="shared" si="11"/>
        <v>209</v>
      </c>
      <c r="HJ10" s="32">
        <f t="shared" si="11"/>
        <v>210</v>
      </c>
      <c r="HK10" s="33">
        <f t="shared" si="11"/>
        <v>211</v>
      </c>
      <c r="HL10" s="38">
        <f t="shared" si="11"/>
        <v>212</v>
      </c>
      <c r="HM10" s="32">
        <f t="shared" si="11"/>
        <v>213</v>
      </c>
      <c r="HN10" s="33">
        <f t="shared" si="11"/>
        <v>214</v>
      </c>
      <c r="HO10" s="38">
        <f t="shared" si="11"/>
        <v>215</v>
      </c>
      <c r="HP10" s="32">
        <f t="shared" si="11"/>
        <v>216</v>
      </c>
      <c r="HQ10" s="33">
        <f t="shared" si="11"/>
        <v>217</v>
      </c>
      <c r="HR10" s="38">
        <f t="shared" si="11"/>
        <v>218</v>
      </c>
      <c r="HS10" s="32">
        <f t="shared" si="11"/>
        <v>219</v>
      </c>
      <c r="HT10" s="33">
        <f t="shared" si="11"/>
        <v>220</v>
      </c>
      <c r="HU10" s="38">
        <f t="shared" si="11"/>
        <v>221</v>
      </c>
      <c r="HV10" s="32">
        <f t="shared" si="11"/>
        <v>222</v>
      </c>
      <c r="HW10" s="33">
        <f t="shared" si="11"/>
        <v>223</v>
      </c>
      <c r="HX10" s="38">
        <f t="shared" si="11"/>
        <v>224</v>
      </c>
      <c r="HY10" s="32">
        <f t="shared" si="11"/>
        <v>225</v>
      </c>
      <c r="HZ10" s="33">
        <f t="shared" si="11"/>
        <v>226</v>
      </c>
      <c r="IA10" s="38">
        <f t="shared" si="11"/>
        <v>227</v>
      </c>
      <c r="IB10" s="32">
        <f t="shared" si="11"/>
        <v>228</v>
      </c>
      <c r="IC10" s="33">
        <f t="shared" si="11"/>
        <v>229</v>
      </c>
      <c r="ID10" s="38">
        <f t="shared" si="11"/>
        <v>230</v>
      </c>
      <c r="IE10" s="32">
        <f t="shared" si="11"/>
        <v>231</v>
      </c>
      <c r="IF10" s="33">
        <f t="shared" si="11"/>
        <v>232</v>
      </c>
      <c r="IG10" s="38">
        <f t="shared" si="11"/>
        <v>233</v>
      </c>
      <c r="IH10" s="32">
        <f t="shared" si="11"/>
        <v>234</v>
      </c>
      <c r="II10" s="33">
        <f t="shared" si="11"/>
        <v>235</v>
      </c>
      <c r="IJ10" s="38">
        <f t="shared" si="11"/>
        <v>236</v>
      </c>
      <c r="IK10" s="32">
        <f t="shared" si="11"/>
        <v>237</v>
      </c>
      <c r="IL10" s="33">
        <f t="shared" si="11"/>
        <v>238</v>
      </c>
      <c r="IM10" s="38">
        <f t="shared" si="11"/>
        <v>239</v>
      </c>
      <c r="IN10" s="32">
        <f t="shared" si="11"/>
        <v>240</v>
      </c>
      <c r="IO10" s="33">
        <f t="shared" si="11"/>
        <v>241</v>
      </c>
      <c r="IP10" s="38">
        <f t="shared" si="11"/>
        <v>242</v>
      </c>
      <c r="IQ10" s="32">
        <f t="shared" si="11"/>
        <v>243</v>
      </c>
      <c r="IR10" s="33">
        <f t="shared" si="11"/>
        <v>244</v>
      </c>
      <c r="IS10" s="38">
        <f t="shared" si="11"/>
        <v>245</v>
      </c>
      <c r="IT10" s="32">
        <f t="shared" si="11"/>
        <v>246</v>
      </c>
      <c r="IU10" s="33">
        <f t="shared" si="11"/>
        <v>247</v>
      </c>
      <c r="IV10" s="38">
        <f t="shared" si="11"/>
        <v>248</v>
      </c>
      <c r="IW10" s="32">
        <f t="shared" si="11"/>
        <v>249</v>
      </c>
      <c r="IX10" s="33">
        <f t="shared" si="11"/>
        <v>250</v>
      </c>
      <c r="IY10" s="38">
        <f t="shared" si="11"/>
        <v>251</v>
      </c>
      <c r="IZ10" s="32">
        <f t="shared" si="11"/>
        <v>252</v>
      </c>
      <c r="JA10" s="33">
        <f t="shared" si="11"/>
        <v>253</v>
      </c>
      <c r="JB10" s="38">
        <f t="shared" si="11"/>
        <v>254</v>
      </c>
      <c r="JC10" s="32">
        <f t="shared" si="11"/>
        <v>255</v>
      </c>
      <c r="JD10" s="33">
        <f t="shared" si="11"/>
        <v>256</v>
      </c>
      <c r="JE10" s="38">
        <f t="shared" si="11"/>
        <v>257</v>
      </c>
      <c r="JF10" s="32">
        <f t="shared" si="11"/>
        <v>258</v>
      </c>
      <c r="JG10" s="33">
        <f t="shared" si="11"/>
        <v>259</v>
      </c>
      <c r="JH10" s="38">
        <f t="shared" si="11"/>
        <v>260</v>
      </c>
      <c r="JI10" s="32">
        <f t="shared" si="11"/>
        <v>261</v>
      </c>
      <c r="JJ10" s="33">
        <f t="shared" si="11"/>
        <v>262</v>
      </c>
      <c r="JK10" s="38">
        <f t="shared" si="11"/>
        <v>263</v>
      </c>
      <c r="JL10" s="32">
        <f t="shared" si="11"/>
        <v>264</v>
      </c>
      <c r="JM10" s="33">
        <f t="shared" si="11"/>
        <v>265</v>
      </c>
      <c r="JN10" s="38">
        <f t="shared" si="11"/>
        <v>266</v>
      </c>
      <c r="JO10" s="32">
        <f t="shared" si="11"/>
        <v>267</v>
      </c>
      <c r="JP10" s="33">
        <f t="shared" ref="JP10:MD10" si="12">+JO10+1</f>
        <v>268</v>
      </c>
      <c r="JQ10" s="38">
        <f t="shared" si="12"/>
        <v>269</v>
      </c>
      <c r="JR10" s="32">
        <f t="shared" si="12"/>
        <v>270</v>
      </c>
      <c r="JS10" s="33">
        <f t="shared" si="12"/>
        <v>271</v>
      </c>
      <c r="JT10" s="38">
        <f t="shared" si="12"/>
        <v>272</v>
      </c>
      <c r="JU10" s="32">
        <f t="shared" si="12"/>
        <v>273</v>
      </c>
      <c r="JV10" s="33">
        <f t="shared" si="12"/>
        <v>274</v>
      </c>
      <c r="JW10" s="38">
        <f t="shared" si="12"/>
        <v>275</v>
      </c>
      <c r="JX10" s="32">
        <f t="shared" si="12"/>
        <v>276</v>
      </c>
      <c r="JY10" s="33">
        <f t="shared" si="12"/>
        <v>277</v>
      </c>
      <c r="JZ10" s="38">
        <f t="shared" si="12"/>
        <v>278</v>
      </c>
      <c r="KA10" s="32">
        <f t="shared" si="12"/>
        <v>279</v>
      </c>
      <c r="KB10" s="33">
        <f t="shared" si="12"/>
        <v>280</v>
      </c>
      <c r="KC10" s="38">
        <f t="shared" si="12"/>
        <v>281</v>
      </c>
      <c r="KD10" s="32">
        <f t="shared" si="12"/>
        <v>282</v>
      </c>
      <c r="KE10" s="33">
        <f t="shared" si="12"/>
        <v>283</v>
      </c>
      <c r="KF10" s="38">
        <f t="shared" si="12"/>
        <v>284</v>
      </c>
      <c r="KG10" s="32">
        <f t="shared" si="12"/>
        <v>285</v>
      </c>
      <c r="KH10" s="33">
        <f t="shared" si="12"/>
        <v>286</v>
      </c>
      <c r="KI10" s="38">
        <f t="shared" si="12"/>
        <v>287</v>
      </c>
      <c r="KJ10" s="32">
        <f t="shared" si="12"/>
        <v>288</v>
      </c>
      <c r="KK10" s="33">
        <f t="shared" si="12"/>
        <v>289</v>
      </c>
      <c r="KL10" s="38">
        <f t="shared" si="12"/>
        <v>290</v>
      </c>
      <c r="KM10" s="32">
        <f t="shared" si="12"/>
        <v>291</v>
      </c>
      <c r="KN10" s="33">
        <f t="shared" si="12"/>
        <v>292</v>
      </c>
      <c r="KO10" s="38">
        <f t="shared" si="12"/>
        <v>293</v>
      </c>
      <c r="KP10" s="32">
        <f t="shared" si="12"/>
        <v>294</v>
      </c>
      <c r="KQ10" s="33">
        <f t="shared" si="12"/>
        <v>295</v>
      </c>
      <c r="KR10" s="38">
        <f t="shared" si="12"/>
        <v>296</v>
      </c>
      <c r="KS10" s="32">
        <f t="shared" si="12"/>
        <v>297</v>
      </c>
      <c r="KT10" s="33">
        <f t="shared" si="12"/>
        <v>298</v>
      </c>
      <c r="KU10" s="38">
        <f t="shared" si="12"/>
        <v>299</v>
      </c>
      <c r="KV10" s="32">
        <f t="shared" si="12"/>
        <v>300</v>
      </c>
      <c r="KW10" s="33">
        <f t="shared" si="12"/>
        <v>301</v>
      </c>
      <c r="KX10" s="38">
        <f t="shared" si="12"/>
        <v>302</v>
      </c>
      <c r="KY10" s="32">
        <f t="shared" si="12"/>
        <v>303</v>
      </c>
      <c r="KZ10" s="33">
        <f t="shared" si="12"/>
        <v>304</v>
      </c>
      <c r="LA10" s="38">
        <f t="shared" si="12"/>
        <v>305</v>
      </c>
      <c r="LB10" s="32">
        <f t="shared" si="12"/>
        <v>306</v>
      </c>
      <c r="LC10" s="33">
        <f t="shared" si="12"/>
        <v>307</v>
      </c>
      <c r="LD10" s="38">
        <f t="shared" si="12"/>
        <v>308</v>
      </c>
      <c r="LE10" s="32">
        <f t="shared" si="12"/>
        <v>309</v>
      </c>
      <c r="LF10" s="33">
        <f t="shared" si="12"/>
        <v>310</v>
      </c>
      <c r="LG10" s="38">
        <f t="shared" si="12"/>
        <v>311</v>
      </c>
      <c r="LH10" s="32">
        <f t="shared" si="12"/>
        <v>312</v>
      </c>
      <c r="LI10" s="33">
        <f t="shared" si="12"/>
        <v>313</v>
      </c>
      <c r="LJ10" s="38">
        <f t="shared" si="12"/>
        <v>314</v>
      </c>
      <c r="LK10" s="32">
        <f t="shared" si="12"/>
        <v>315</v>
      </c>
      <c r="LL10" s="33">
        <f t="shared" si="12"/>
        <v>316</v>
      </c>
      <c r="LM10" s="38">
        <f t="shared" si="12"/>
        <v>317</v>
      </c>
      <c r="LN10" s="32">
        <f t="shared" si="12"/>
        <v>318</v>
      </c>
      <c r="LO10" s="33">
        <f t="shared" si="12"/>
        <v>319</v>
      </c>
      <c r="LP10" s="38">
        <f t="shared" si="12"/>
        <v>320</v>
      </c>
      <c r="LQ10" s="32">
        <f t="shared" si="12"/>
        <v>321</v>
      </c>
      <c r="LR10" s="33">
        <f t="shared" si="12"/>
        <v>322</v>
      </c>
      <c r="LS10" s="38">
        <f t="shared" si="12"/>
        <v>323</v>
      </c>
      <c r="LT10" s="32">
        <f t="shared" si="12"/>
        <v>324</v>
      </c>
      <c r="LU10" s="33">
        <f t="shared" ref="LU10" si="13">+LT10+1</f>
        <v>325</v>
      </c>
      <c r="LV10" s="38">
        <f t="shared" ref="LV10" si="14">+LU10+1</f>
        <v>326</v>
      </c>
      <c r="LW10" s="32">
        <f t="shared" ref="LW10" si="15">+LV10+1</f>
        <v>327</v>
      </c>
      <c r="LX10" s="33">
        <f>+LT10+1</f>
        <v>325</v>
      </c>
      <c r="LY10" s="38">
        <f t="shared" si="12"/>
        <v>326</v>
      </c>
      <c r="LZ10" s="32">
        <f t="shared" si="12"/>
        <v>327</v>
      </c>
      <c r="MA10" s="33">
        <f t="shared" si="12"/>
        <v>328</v>
      </c>
      <c r="MB10" s="38">
        <f t="shared" si="12"/>
        <v>329</v>
      </c>
      <c r="MC10" s="32">
        <f t="shared" si="12"/>
        <v>330</v>
      </c>
      <c r="MD10" s="33">
        <f t="shared" si="12"/>
        <v>331</v>
      </c>
      <c r="ME10" s="38">
        <f t="shared" ref="ME10:MF10" si="16">+MD10+1</f>
        <v>332</v>
      </c>
      <c r="MF10" s="32">
        <f t="shared" si="16"/>
        <v>333</v>
      </c>
      <c r="MG10" s="33">
        <f t="shared" ref="MG10" si="17">+MF10+1</f>
        <v>334</v>
      </c>
      <c r="MH10" s="38">
        <f t="shared" ref="MH10" si="18">+MG10+1</f>
        <v>335</v>
      </c>
      <c r="MI10" s="32">
        <f t="shared" ref="MI10" si="19">+MH10+1</f>
        <v>336</v>
      </c>
      <c r="MJ10" s="33">
        <f t="shared" ref="MJ10" si="20">+MI10+1</f>
        <v>337</v>
      </c>
      <c r="MK10" s="38">
        <f t="shared" ref="MK10" si="21">+MJ10+1</f>
        <v>338</v>
      </c>
      <c r="ML10" s="32">
        <f t="shared" ref="ML10" si="22">+MK10+1</f>
        <v>339</v>
      </c>
      <c r="MM10" s="33">
        <f t="shared" ref="MM10" si="23">+ML10+1</f>
        <v>340</v>
      </c>
      <c r="MN10" s="38">
        <f t="shared" ref="MN10" si="24">+MM10+1</f>
        <v>341</v>
      </c>
      <c r="MO10" s="32">
        <f t="shared" ref="MO10" si="25">+MN10+1</f>
        <v>342</v>
      </c>
      <c r="MP10" s="33">
        <f t="shared" ref="MP10" si="26">+MO10+1</f>
        <v>343</v>
      </c>
      <c r="MQ10" s="38">
        <f t="shared" ref="MQ10" si="27">+MP10+1</f>
        <v>344</v>
      </c>
      <c r="MR10" s="32">
        <f t="shared" ref="MR10" si="28">+MQ10+1</f>
        <v>345</v>
      </c>
      <c r="MS10" s="33">
        <f t="shared" ref="MS10" si="29">+MR10+1</f>
        <v>346</v>
      </c>
      <c r="MT10" s="38">
        <f t="shared" ref="MT10" si="30">+MS10+1</f>
        <v>347</v>
      </c>
      <c r="MU10" s="32">
        <f t="shared" ref="MU10" si="31">+MT10+1</f>
        <v>348</v>
      </c>
      <c r="MV10" s="33">
        <f t="shared" ref="MV10" si="32">+MU10+1</f>
        <v>349</v>
      </c>
      <c r="MW10" s="38">
        <f t="shared" ref="MW10" si="33">+MV10+1</f>
        <v>350</v>
      </c>
      <c r="MX10" s="32">
        <f t="shared" ref="MX10" si="34">+MW10+1</f>
        <v>351</v>
      </c>
      <c r="MY10" s="33">
        <f t="shared" ref="MY10" si="35">+MX10+1</f>
        <v>352</v>
      </c>
      <c r="MZ10" s="38">
        <f t="shared" ref="MZ10" si="36">+MY10+1</f>
        <v>353</v>
      </c>
      <c r="NA10" s="32">
        <f t="shared" ref="NA10" si="37">+MZ10+1</f>
        <v>354</v>
      </c>
      <c r="NB10" s="33">
        <f t="shared" ref="NB10" si="38">+NA10+1</f>
        <v>355</v>
      </c>
      <c r="NC10" s="38">
        <f t="shared" ref="NC10" si="39">+NB10+1</f>
        <v>356</v>
      </c>
      <c r="ND10" s="32">
        <f t="shared" ref="ND10" si="40">+NC10+1</f>
        <v>357</v>
      </c>
      <c r="NE10" s="33">
        <f t="shared" ref="NE10" si="41">+ND10+1</f>
        <v>358</v>
      </c>
      <c r="NF10" s="38">
        <f t="shared" ref="NF10" si="42">+NE10+1</f>
        <v>359</v>
      </c>
      <c r="NG10" s="32">
        <f t="shared" ref="NG10" si="43">+NF10+1</f>
        <v>360</v>
      </c>
      <c r="NH10" s="33">
        <f t="shared" ref="NH10" si="44">+NG10+1</f>
        <v>361</v>
      </c>
      <c r="NI10" s="38">
        <f t="shared" ref="NI10" si="45">+NH10+1</f>
        <v>362</v>
      </c>
      <c r="NJ10" s="32">
        <f t="shared" ref="NJ10" si="46">+NI10+1</f>
        <v>363</v>
      </c>
      <c r="NK10" s="33">
        <f t="shared" ref="NK10" si="47">+NJ10+1</f>
        <v>364</v>
      </c>
      <c r="NL10" s="38">
        <f t="shared" ref="NL10" si="48">+NK10+1</f>
        <v>365</v>
      </c>
      <c r="NM10" s="32">
        <f t="shared" ref="NM10" si="49">+NL10+1</f>
        <v>366</v>
      </c>
      <c r="NN10" s="33">
        <f t="shared" ref="NN10" si="50">+NM10+1</f>
        <v>367</v>
      </c>
      <c r="NO10" s="38">
        <f t="shared" ref="NO10" si="51">+NN10+1</f>
        <v>368</v>
      </c>
      <c r="NP10" s="32">
        <f t="shared" ref="NP10" si="52">+NO10+1</f>
        <v>369</v>
      </c>
      <c r="NQ10" s="33">
        <f t="shared" ref="NQ10" si="53">+NP10+1</f>
        <v>370</v>
      </c>
      <c r="NR10" s="38">
        <f t="shared" ref="NR10" si="54">+NQ10+1</f>
        <v>371</v>
      </c>
      <c r="NS10" s="32">
        <f t="shared" ref="NS10" si="55">+NR10+1</f>
        <v>372</v>
      </c>
      <c r="NT10" s="33">
        <f t="shared" ref="NT10" si="56">+NS10+1</f>
        <v>373</v>
      </c>
      <c r="NU10" s="38">
        <f t="shared" ref="NU10" si="57">+NT10+1</f>
        <v>374</v>
      </c>
      <c r="NV10" s="32">
        <f t="shared" ref="NV10" si="58">+NU10+1</f>
        <v>375</v>
      </c>
      <c r="NW10" s="33">
        <f t="shared" ref="NW10" si="59">+NV10+1</f>
        <v>376</v>
      </c>
      <c r="NX10" s="38">
        <f t="shared" ref="NX10" si="60">+NW10+1</f>
        <v>377</v>
      </c>
      <c r="NY10" s="32">
        <f t="shared" ref="NY10" si="61">+NX10+1</f>
        <v>378</v>
      </c>
      <c r="NZ10" s="33">
        <f t="shared" ref="NZ10" si="62">+NY10+1</f>
        <v>379</v>
      </c>
      <c r="OA10" s="38">
        <f t="shared" ref="OA10" si="63">+NZ10+1</f>
        <v>380</v>
      </c>
      <c r="OB10" s="32">
        <f t="shared" ref="OB10" si="64">+OA10+1</f>
        <v>381</v>
      </c>
      <c r="OC10" s="33">
        <f t="shared" ref="OC10" si="65">+OB10+1</f>
        <v>382</v>
      </c>
      <c r="OD10" s="38">
        <f t="shared" ref="OD10" si="66">+OC10+1</f>
        <v>383</v>
      </c>
      <c r="OE10" s="32">
        <f t="shared" ref="OE10" si="67">+OD10+1</f>
        <v>384</v>
      </c>
      <c r="OF10" s="33">
        <f t="shared" ref="OF10" si="68">+NP10+1</f>
        <v>370</v>
      </c>
      <c r="OG10" s="38">
        <f t="shared" ref="OG10" si="69">+OF10+1</f>
        <v>371</v>
      </c>
      <c r="OH10" s="32">
        <f t="shared" ref="OH10" si="70">+OG10+1</f>
        <v>372</v>
      </c>
      <c r="OI10" s="33">
        <f t="shared" ref="OI10" si="71">+OH10+1</f>
        <v>373</v>
      </c>
      <c r="OJ10" s="38">
        <f t="shared" ref="OJ10" si="72">+OI10+1</f>
        <v>374</v>
      </c>
      <c r="OK10" s="32">
        <f t="shared" ref="OK10" si="73">+OJ10+1</f>
        <v>375</v>
      </c>
      <c r="OL10" s="33">
        <f t="shared" ref="OL10" si="74">+OK10+1</f>
        <v>376</v>
      </c>
      <c r="OM10" s="38">
        <f t="shared" ref="OM10" si="75">+OL10+1</f>
        <v>377</v>
      </c>
      <c r="ON10" s="32">
        <f t="shared" ref="ON10" si="76">+OM10+1</f>
        <v>378</v>
      </c>
      <c r="OO10" s="33">
        <f t="shared" ref="OO10" si="77">+ON10+1</f>
        <v>379</v>
      </c>
      <c r="OP10" s="38">
        <f t="shared" ref="OP10" si="78">+OO10+1</f>
        <v>380</v>
      </c>
      <c r="OQ10" s="32">
        <f t="shared" ref="OQ10" si="79">+OP10+1</f>
        <v>381</v>
      </c>
      <c r="OR10" s="33">
        <f t="shared" ref="OR10" si="80">+OQ10+1</f>
        <v>382</v>
      </c>
      <c r="OS10" s="38">
        <f t="shared" ref="OS10" si="81">+OR10+1</f>
        <v>383</v>
      </c>
      <c r="OT10" s="32">
        <f t="shared" ref="OT10" si="82">+OS10+1</f>
        <v>384</v>
      </c>
      <c r="OU10" s="33">
        <f t="shared" ref="OU10" si="83">+OT10+1</f>
        <v>385</v>
      </c>
      <c r="OV10" s="38">
        <f t="shared" ref="OV10" si="84">+OU10+1</f>
        <v>386</v>
      </c>
      <c r="OW10" s="32">
        <f t="shared" ref="OW10:OX10" si="85">+OV10+1</f>
        <v>387</v>
      </c>
      <c r="OX10" s="32">
        <f t="shared" si="85"/>
        <v>388</v>
      </c>
      <c r="OY10" s="38">
        <f t="shared" ref="OY10" si="86">+OX10+1</f>
        <v>389</v>
      </c>
      <c r="OZ10" s="32">
        <f t="shared" ref="OZ10" si="87">+OY10+1</f>
        <v>390</v>
      </c>
      <c r="PA10" s="32">
        <f t="shared" ref="PA10" si="88">+OZ10+1</f>
        <v>391</v>
      </c>
      <c r="PB10" s="38">
        <f t="shared" ref="PB10" si="89">+PA10+1</f>
        <v>392</v>
      </c>
      <c r="PC10" s="32">
        <f t="shared" ref="PC10" si="90">+PB10+1</f>
        <v>393</v>
      </c>
      <c r="PD10" s="32">
        <f t="shared" ref="PD10" si="91">+PC10+1</f>
        <v>394</v>
      </c>
      <c r="PE10" s="38">
        <f t="shared" ref="PE10" si="92">+PD10+1</f>
        <v>395</v>
      </c>
      <c r="PF10" s="32">
        <f t="shared" ref="PF10" si="93">+PE10+1</f>
        <v>396</v>
      </c>
      <c r="PG10" s="32">
        <f t="shared" ref="PG10" si="94">+PF10+1</f>
        <v>397</v>
      </c>
      <c r="PH10" s="38">
        <f t="shared" ref="PH10" si="95">+PG10+1</f>
        <v>398</v>
      </c>
      <c r="PI10" s="32">
        <f t="shared" ref="PI10" si="96">+PH10+1</f>
        <v>399</v>
      </c>
      <c r="PJ10" s="32">
        <f t="shared" ref="PJ10" si="97">+PI10+1</f>
        <v>400</v>
      </c>
      <c r="PK10" s="38">
        <f t="shared" ref="PK10" si="98">+PJ10+1</f>
        <v>401</v>
      </c>
      <c r="PL10" s="32">
        <f t="shared" ref="PL10" si="99">+PK10+1</f>
        <v>402</v>
      </c>
      <c r="PM10" s="33">
        <f t="shared" ref="PM10" si="100">+OZ10+1</f>
        <v>391</v>
      </c>
      <c r="PN10" s="38">
        <f t="shared" ref="PN10" si="101">+PM10+1</f>
        <v>392</v>
      </c>
      <c r="PO10" s="32">
        <f t="shared" ref="PO10:PP10" si="102">+PN10+1</f>
        <v>393</v>
      </c>
      <c r="PP10" s="32">
        <f t="shared" si="102"/>
        <v>394</v>
      </c>
      <c r="PQ10" s="38">
        <f t="shared" ref="PQ10" si="103">+PP10+1</f>
        <v>395</v>
      </c>
      <c r="PR10" s="32">
        <f t="shared" ref="PR10:PS10" si="104">+PQ10+1</f>
        <v>396</v>
      </c>
      <c r="PS10" s="32">
        <f t="shared" si="104"/>
        <v>397</v>
      </c>
      <c r="PT10" s="38">
        <f t="shared" ref="PT10" si="105">+PS10+1</f>
        <v>398</v>
      </c>
      <c r="PU10" s="32">
        <f t="shared" ref="PU10" si="106">+PT10+1</f>
        <v>399</v>
      </c>
      <c r="PV10" s="33">
        <f t="shared" ref="PV10" si="107">+PU10+1</f>
        <v>400</v>
      </c>
      <c r="PW10" s="38">
        <f t="shared" ref="PW10" si="108">+PV10+1</f>
        <v>401</v>
      </c>
      <c r="PX10" s="32">
        <f t="shared" ref="PX10" si="109">+PW10+1</f>
        <v>402</v>
      </c>
      <c r="PY10" s="33">
        <f t="shared" ref="PY10" si="110">+PX10+1</f>
        <v>403</v>
      </c>
      <c r="PZ10" s="38">
        <f t="shared" ref="PZ10" si="111">+PY10+1</f>
        <v>404</v>
      </c>
      <c r="QA10" s="32">
        <f t="shared" ref="QA10" si="112">+PZ10+1</f>
        <v>405</v>
      </c>
      <c r="QB10" s="33">
        <f t="shared" ref="QB10" si="113">+QA10+1</f>
        <v>406</v>
      </c>
      <c r="QC10" s="38">
        <f t="shared" ref="QC10" si="114">+QB10+1</f>
        <v>407</v>
      </c>
      <c r="QD10" s="32">
        <f t="shared" ref="QD10" si="115">+QC10+1</f>
        <v>408</v>
      </c>
      <c r="QE10" s="33">
        <f t="shared" ref="QE10" si="116">+QD10+1</f>
        <v>409</v>
      </c>
      <c r="QF10" s="38">
        <f t="shared" ref="QF10" si="117">+QE10+1</f>
        <v>410</v>
      </c>
      <c r="QG10" s="32">
        <f t="shared" ref="QG10" si="118">+QF10+1</f>
        <v>411</v>
      </c>
      <c r="QH10" s="33">
        <f t="shared" ref="QH10" si="119">+QG10+1</f>
        <v>412</v>
      </c>
      <c r="QI10" s="38">
        <f t="shared" ref="QI10" si="120">+QH10+1</f>
        <v>413</v>
      </c>
      <c r="QJ10" s="32">
        <f t="shared" ref="QJ10" si="121">+QI10+1</f>
        <v>414</v>
      </c>
      <c r="QK10" s="33">
        <f t="shared" ref="QK10" si="122">+QJ10+1</f>
        <v>415</v>
      </c>
      <c r="QL10" s="38">
        <f t="shared" ref="QL10" si="123">+QK10+1</f>
        <v>416</v>
      </c>
      <c r="QM10" s="32">
        <f t="shared" ref="QM10" si="124">+QL10+1</f>
        <v>417</v>
      </c>
      <c r="QN10" s="33">
        <f t="shared" ref="QN10" si="125">+QM10+1</f>
        <v>418</v>
      </c>
      <c r="QO10" s="38">
        <f t="shared" ref="QO10" si="126">+QN10+1</f>
        <v>419</v>
      </c>
      <c r="QP10" s="32">
        <f t="shared" ref="QP10" si="127">+QO10+1</f>
        <v>420</v>
      </c>
      <c r="QQ10" s="33">
        <f t="shared" ref="QQ10" si="128">+QP10+1</f>
        <v>421</v>
      </c>
      <c r="QR10" s="38">
        <f t="shared" ref="QR10" si="129">+QQ10+1</f>
        <v>422</v>
      </c>
      <c r="QS10" s="32">
        <f t="shared" ref="QS10" si="130">+QR10+1</f>
        <v>423</v>
      </c>
    </row>
    <row r="11" spans="1:461" ht="15.75">
      <c r="A11" s="1">
        <v>1</v>
      </c>
      <c r="B11" s="21" t="s">
        <v>3</v>
      </c>
      <c r="C11" s="39">
        <f>622286+26367-40-708+8923</f>
        <v>656828</v>
      </c>
      <c r="D11" s="39">
        <f>1076-708+13-3607-91-5967</f>
        <v>-9284</v>
      </c>
      <c r="E11" s="62">
        <f>SUM(C11:D11)</f>
        <v>647544</v>
      </c>
      <c r="F11" s="39">
        <f>240150+11917-247+510+868</f>
        <v>253198</v>
      </c>
      <c r="G11" s="39">
        <f>433+262+1231+856</f>
        <v>2782</v>
      </c>
      <c r="H11" s="62">
        <f>SUM(F11:G11)</f>
        <v>255980</v>
      </c>
      <c r="I11" s="39">
        <f>240553+10492-1178+653</f>
        <v>250520</v>
      </c>
      <c r="J11" s="39">
        <f>6302+205+583+1224+200+384+649</f>
        <v>9547</v>
      </c>
      <c r="K11" s="62">
        <f>SUM(I11:J11)</f>
        <v>260067</v>
      </c>
      <c r="L11" s="39">
        <f>313726+13609-123-5545</f>
        <v>321667</v>
      </c>
      <c r="M11" s="39">
        <f>560+1131-6293</f>
        <v>-4602</v>
      </c>
      <c r="N11" s="62">
        <f>SUM(L11:M11)</f>
        <v>317065</v>
      </c>
      <c r="O11" s="39">
        <f>240970+12070+4760+916</f>
        <v>258716</v>
      </c>
      <c r="P11" s="39">
        <f>518+2324+358+290+2342+15+2473</f>
        <v>8320</v>
      </c>
      <c r="Q11" s="62">
        <f>SUM(O11:P11)</f>
        <v>267036</v>
      </c>
      <c r="R11" s="39">
        <f>234512+12106+1024+628</f>
        <v>248270</v>
      </c>
      <c r="S11" s="39">
        <f>91+493-809+50</f>
        <v>-175</v>
      </c>
      <c r="T11" s="62">
        <f>SUM(R11:S11)</f>
        <v>248095</v>
      </c>
      <c r="U11" s="39">
        <f>12622+348</f>
        <v>12970</v>
      </c>
      <c r="V11" s="39">
        <f>1060+71</f>
        <v>1131</v>
      </c>
      <c r="W11" s="62">
        <f>SUM(U11:V11)</f>
        <v>14101</v>
      </c>
      <c r="X11" s="39">
        <f>25128+609</f>
        <v>25737</v>
      </c>
      <c r="Y11" s="39"/>
      <c r="Z11" s="62">
        <f>SUM(X11:Y11)</f>
        <v>25737</v>
      </c>
      <c r="AA11" s="39">
        <f>87473+2791</f>
        <v>90264</v>
      </c>
      <c r="AB11" s="39">
        <v>15447</v>
      </c>
      <c r="AC11" s="62">
        <f>SUM(AA11:AB11)</f>
        <v>105711</v>
      </c>
      <c r="AD11" s="34">
        <f>SUM(C11,F11,I11,L11,O11,R11,U11,X11,AA11)</f>
        <v>2118170</v>
      </c>
      <c r="AE11" s="39">
        <f>SUM(D11,G11,J11,M11,P11,S11,V11,Y11,AB11)</f>
        <v>23166</v>
      </c>
      <c r="AF11" s="62">
        <f>SUM(E11,H11,K11,N11,Q11,T11,W11,Z11,AC11)</f>
        <v>2141336</v>
      </c>
      <c r="AG11" s="39"/>
      <c r="AH11" s="39"/>
      <c r="AI11" s="62">
        <f>SUM(AG11:AH11)</f>
        <v>0</v>
      </c>
      <c r="AJ11" s="39">
        <f>1325019+20334+55000+9500</f>
        <v>1409853</v>
      </c>
      <c r="AK11" s="39">
        <f>12886+10500+8840+6670+41400-65+30000</f>
        <v>110231</v>
      </c>
      <c r="AL11" s="62">
        <f>SUM(AJ11:AK11)</f>
        <v>1520084</v>
      </c>
      <c r="AM11" s="39">
        <v>76964</v>
      </c>
      <c r="AN11" s="39">
        <f>-10757+62</f>
        <v>-10695</v>
      </c>
      <c r="AO11" s="62">
        <f>SUM(AM11:AN11)</f>
        <v>66269</v>
      </c>
      <c r="AP11" s="39">
        <v>2559</v>
      </c>
      <c r="AQ11" s="39">
        <f>-1917-300-135+7658+206+294+295+219+69+113+441+47+691</f>
        <v>7681</v>
      </c>
      <c r="AR11" s="62">
        <f>SUM(AP11:AQ11)</f>
        <v>10240</v>
      </c>
      <c r="AS11" s="39"/>
      <c r="AT11" s="39"/>
      <c r="AU11" s="62">
        <f>SUM(AS11:AT11)</f>
        <v>0</v>
      </c>
      <c r="AV11" s="39">
        <v>6348</v>
      </c>
      <c r="AW11" s="39">
        <v>-62</v>
      </c>
      <c r="AX11" s="62">
        <f>SUM(AV11:AW11)</f>
        <v>6286</v>
      </c>
      <c r="AY11" s="39"/>
      <c r="AZ11" s="39"/>
      <c r="BA11" s="62">
        <f>SUM(AY11:AZ11)</f>
        <v>0</v>
      </c>
      <c r="BB11" s="39"/>
      <c r="BC11" s="39"/>
      <c r="BD11" s="62">
        <f>SUM(BB11:BC11)</f>
        <v>0</v>
      </c>
      <c r="BE11" s="39"/>
      <c r="BF11" s="39"/>
      <c r="BG11" s="62">
        <f>SUM(BE11:BF11)</f>
        <v>0</v>
      </c>
      <c r="BH11" s="34">
        <f>8070+2155</f>
        <v>10225</v>
      </c>
      <c r="BI11" s="39"/>
      <c r="BJ11" s="62">
        <f>SUM(BH11:BI11)</f>
        <v>10225</v>
      </c>
      <c r="BK11" s="34">
        <f>30000+3142</f>
        <v>33142</v>
      </c>
      <c r="BL11" s="39"/>
      <c r="BM11" s="62">
        <f>SUM(BK11:BL11)</f>
        <v>33142</v>
      </c>
      <c r="BN11" s="34">
        <v>4326</v>
      </c>
      <c r="BO11" s="39"/>
      <c r="BP11" s="62">
        <f>SUM(BN11:BO11)</f>
        <v>4326</v>
      </c>
      <c r="BQ11" s="34">
        <v>18000</v>
      </c>
      <c r="BR11" s="39">
        <v>1134</v>
      </c>
      <c r="BS11" s="62">
        <f>SUM(BQ11:BR11)</f>
        <v>19134</v>
      </c>
      <c r="BT11" s="34">
        <v>140</v>
      </c>
      <c r="BU11" s="39">
        <f>-140+75+65</f>
        <v>0</v>
      </c>
      <c r="BV11" s="62">
        <f>SUM(BT11:BU11)</f>
        <v>140</v>
      </c>
      <c r="BW11" s="34"/>
      <c r="BX11" s="39">
        <v>8</v>
      </c>
      <c r="BY11" s="62">
        <f>SUM(BW11:BX11)</f>
        <v>8</v>
      </c>
      <c r="BZ11" s="34"/>
      <c r="CA11" s="39">
        <v>15</v>
      </c>
      <c r="CB11" s="62">
        <f>SUM(BZ11:CA11)</f>
        <v>15</v>
      </c>
      <c r="CC11" s="34">
        <f>SUM(AJ11,AM11,AP11,AS11,AV11,AY11,BB11,BH11,BK11,BN11,BQ11,BT11,BW11,BE11,BZ11)</f>
        <v>1561557</v>
      </c>
      <c r="CD11" s="39">
        <f t="shared" ref="CD11:CE26" si="131">SUM(AK11,AN11,AQ11,AT11,AW11,AZ11,BC11,BI11,BL11,BO11,BR11,BU11,BX11,BF11,CA11)</f>
        <v>108312</v>
      </c>
      <c r="CE11" s="62">
        <f t="shared" si="131"/>
        <v>1669869</v>
      </c>
      <c r="CF11" s="39"/>
      <c r="CG11" s="39"/>
      <c r="CH11" s="62">
        <f>SUM(CF11:CG11)</f>
        <v>0</v>
      </c>
      <c r="CI11" s="39"/>
      <c r="CJ11" s="39"/>
      <c r="CK11" s="62">
        <f>SUM(CI11:CJ11)</f>
        <v>0</v>
      </c>
      <c r="CL11" s="39"/>
      <c r="CM11" s="39"/>
      <c r="CN11" s="62">
        <f>SUM(CL11:CM11)</f>
        <v>0</v>
      </c>
      <c r="CO11" s="39"/>
      <c r="CP11" s="39"/>
      <c r="CQ11" s="62">
        <f>SUM(CO11:CP11)</f>
        <v>0</v>
      </c>
      <c r="CR11" s="39"/>
      <c r="CS11" s="39"/>
      <c r="CT11" s="62">
        <f>SUM(CR11:CS11)</f>
        <v>0</v>
      </c>
      <c r="CU11" s="39"/>
      <c r="CV11" s="39">
        <v>542</v>
      </c>
      <c r="CW11" s="62">
        <f>SUM(CU11:CV11)</f>
        <v>542</v>
      </c>
      <c r="CX11" s="39"/>
      <c r="CY11" s="39"/>
      <c r="CZ11" s="62">
        <f>SUM(CX11:CY11)</f>
        <v>0</v>
      </c>
      <c r="DA11" s="34">
        <f>SUM(CF11,CI11,CL11,CO11,CR11,CU11,CX11)</f>
        <v>0</v>
      </c>
      <c r="DB11" s="39">
        <f>SUM(CG11,CJ11,CM11,CP11,CS11,CV11,CY11)</f>
        <v>542</v>
      </c>
      <c r="DC11" s="62">
        <f>SUM(CH11,CK11,CN11,CQ11,CT11,CW11,CZ11)</f>
        <v>542</v>
      </c>
      <c r="DD11" s="39"/>
      <c r="DE11" s="39"/>
      <c r="DF11" s="62">
        <f>SUM(DD11:DE11)</f>
        <v>0</v>
      </c>
      <c r="DG11" s="39"/>
      <c r="DH11" s="39"/>
      <c r="DI11" s="62">
        <f>SUM(DG11:DH11)</f>
        <v>0</v>
      </c>
      <c r="DJ11" s="39"/>
      <c r="DK11" s="39"/>
      <c r="DL11" s="62">
        <f>SUM(DJ11:DK11)</f>
        <v>0</v>
      </c>
      <c r="DM11" s="34">
        <f>SUM(DD11,DG11,DJ11)</f>
        <v>0</v>
      </c>
      <c r="DN11" s="39">
        <f>SUM(DE11,DH11,DK11)</f>
        <v>0</v>
      </c>
      <c r="DO11" s="62">
        <f>SUM(DF11,DI11,DL11)</f>
        <v>0</v>
      </c>
      <c r="DP11" s="39"/>
      <c r="DQ11" s="39"/>
      <c r="DR11" s="62">
        <f>SUM(DP11:DQ11)</f>
        <v>0</v>
      </c>
      <c r="DS11" s="39"/>
      <c r="DT11" s="39"/>
      <c r="DU11" s="62">
        <f>SUM(DS11:DT11)</f>
        <v>0</v>
      </c>
      <c r="DV11" s="39"/>
      <c r="DW11" s="39"/>
      <c r="DX11" s="62">
        <f>SUM(DV11:DW11)</f>
        <v>0</v>
      </c>
      <c r="DY11" s="34">
        <f>SUM(DP11,DS11,DV11)</f>
        <v>0</v>
      </c>
      <c r="DZ11" s="39">
        <f>SUM(DQ11,DT11,DW11)</f>
        <v>0</v>
      </c>
      <c r="EA11" s="62">
        <f>SUM(DR11,DU11,DX11)</f>
        <v>0</v>
      </c>
      <c r="EB11" s="39"/>
      <c r="EC11" s="39"/>
      <c r="ED11" s="62">
        <f>SUM(EB11:EC11)</f>
        <v>0</v>
      </c>
      <c r="EE11" s="39"/>
      <c r="EF11" s="39"/>
      <c r="EG11" s="62">
        <f>SUM(EE11:EF11)</f>
        <v>0</v>
      </c>
      <c r="EH11" s="39"/>
      <c r="EI11" s="39"/>
      <c r="EJ11" s="62">
        <f>SUM(EH11:EI11)</f>
        <v>0</v>
      </c>
      <c r="EK11" s="39"/>
      <c r="EL11" s="39"/>
      <c r="EM11" s="62">
        <f>SUM(EK11:EL11)</f>
        <v>0</v>
      </c>
      <c r="EN11" s="39"/>
      <c r="EO11" s="39"/>
      <c r="EP11" s="62">
        <f>SUM(EN11:EO11)</f>
        <v>0</v>
      </c>
      <c r="EQ11" s="39"/>
      <c r="ER11" s="39"/>
      <c r="ES11" s="62">
        <f>SUM(EQ11:ER11)</f>
        <v>0</v>
      </c>
      <c r="ET11" s="39">
        <v>3000</v>
      </c>
      <c r="EU11" s="39"/>
      <c r="EV11" s="62">
        <f>SUM(ET11:EU11)</f>
        <v>3000</v>
      </c>
      <c r="EW11" s="34">
        <f>SUM(EE11,EH11,EK11,EN11,EQ11,ET11)</f>
        <v>3000</v>
      </c>
      <c r="EX11" s="39">
        <f>SUM(EF11,EI11,EL11,EO11,ER11,EU11)</f>
        <v>0</v>
      </c>
      <c r="EY11" s="62">
        <f>SUM(EG11,EJ11,EM11,EP11,ES11,EV11)</f>
        <v>3000</v>
      </c>
      <c r="EZ11" s="39">
        <f>1989+406</f>
        <v>2395</v>
      </c>
      <c r="FA11" s="39">
        <v>-2395</v>
      </c>
      <c r="FB11" s="62">
        <f>SUM(EZ11:FA11)</f>
        <v>0</v>
      </c>
      <c r="FC11" s="39">
        <f>3700-2995</f>
        <v>705</v>
      </c>
      <c r="FD11" s="39">
        <f>-122-95</f>
        <v>-217</v>
      </c>
      <c r="FE11" s="62">
        <f>SUM(FC11:FD11)</f>
        <v>488</v>
      </c>
      <c r="FF11" s="34">
        <f>SUM(EZ11,FC11)</f>
        <v>3100</v>
      </c>
      <c r="FG11" s="39">
        <f>SUM(FA11,FD11)</f>
        <v>-2612</v>
      </c>
      <c r="FH11" s="62">
        <f>SUM(FB11,FE11)</f>
        <v>488</v>
      </c>
      <c r="FI11" s="39">
        <v>1514</v>
      </c>
      <c r="FJ11" s="39">
        <v>150</v>
      </c>
      <c r="FK11" s="62">
        <f>SUM(FI11:FJ11)</f>
        <v>1664</v>
      </c>
      <c r="FL11" s="39">
        <v>1200</v>
      </c>
      <c r="FM11" s="39"/>
      <c r="FN11" s="62">
        <f>SUM(FL11:FM11)</f>
        <v>1200</v>
      </c>
      <c r="FO11" s="39"/>
      <c r="FP11" s="39"/>
      <c r="FQ11" s="62">
        <f>SUM(FO11:FP11)</f>
        <v>0</v>
      </c>
      <c r="FR11" s="39">
        <v>1250</v>
      </c>
      <c r="FS11" s="39"/>
      <c r="FT11" s="62">
        <f>SUM(FR11:FS11)</f>
        <v>1250</v>
      </c>
      <c r="FU11" s="34">
        <f>SUM(FI11,FL11,FO11,FR11)</f>
        <v>3964</v>
      </c>
      <c r="FV11" s="39">
        <f>SUM(FJ11,FM11,FP11,FS11)</f>
        <v>150</v>
      </c>
      <c r="FW11" s="62">
        <f>SUM(FK11,FN11,FQ11,FT11)</f>
        <v>4114</v>
      </c>
      <c r="FX11" s="39"/>
      <c r="FY11" s="39"/>
      <c r="FZ11" s="62">
        <f>SUM(FX11:FY11)</f>
        <v>0</v>
      </c>
      <c r="GA11" s="34"/>
      <c r="GB11" s="39"/>
      <c r="GC11" s="62">
        <f>SUM(GA11:GB11)</f>
        <v>0</v>
      </c>
      <c r="GD11" s="39"/>
      <c r="GE11" s="39"/>
      <c r="GF11" s="62">
        <f>SUM(GD11:GE11)</f>
        <v>0</v>
      </c>
      <c r="GG11" s="34">
        <f>SUM(FX11,GA11,GD11)</f>
        <v>0</v>
      </c>
      <c r="GH11" s="39">
        <f>SUM(FY11,GB11,GE11)</f>
        <v>0</v>
      </c>
      <c r="GI11" s="62">
        <f>SUM(FZ11,GC11,GF11)</f>
        <v>0</v>
      </c>
      <c r="GJ11" s="34">
        <f>SUM(CC11,DA11,DM11,DY11,EB11,EW11,FF11,FU11,GG11)</f>
        <v>1571621</v>
      </c>
      <c r="GK11" s="39">
        <f>SUM(CD11,DB11,DN11,DZ11,EC11,EX11,FG11,FV11,GH11)</f>
        <v>106392</v>
      </c>
      <c r="GL11" s="62">
        <f>SUM(CE11,DC11,DO11,EA11,ED11,EY11,FH11,FW11,GI11)</f>
        <v>1678013</v>
      </c>
      <c r="GM11" s="39"/>
      <c r="GN11" s="39"/>
      <c r="GO11" s="62">
        <f>SUM(GM11:GN11)</f>
        <v>0</v>
      </c>
      <c r="GP11" s="39"/>
      <c r="GQ11" s="39"/>
      <c r="GR11" s="62">
        <f>SUM(GP11:GQ11)</f>
        <v>0</v>
      </c>
      <c r="GS11" s="39"/>
      <c r="GT11" s="39"/>
      <c r="GU11" s="62">
        <f>SUM(GS11:GT11)</f>
        <v>0</v>
      </c>
      <c r="GV11" s="39"/>
      <c r="GW11" s="39"/>
      <c r="GX11" s="62">
        <f>SUM(GV11:GW11)</f>
        <v>0</v>
      </c>
      <c r="GY11" s="39"/>
      <c r="GZ11" s="39"/>
      <c r="HA11" s="62">
        <f>SUM(GY11:GZ11)</f>
        <v>0</v>
      </c>
      <c r="HB11" s="39"/>
      <c r="HC11" s="39"/>
      <c r="HD11" s="62">
        <f>SUM(HB11:HC11)</f>
        <v>0</v>
      </c>
      <c r="HE11" s="34">
        <f>SUM(GM11,GP11,GS11,GV11,GY11,HB11)</f>
        <v>0</v>
      </c>
      <c r="HF11" s="39">
        <f>SUM(GN11,GQ11,GT11,GW11,GZ11,HC11)</f>
        <v>0</v>
      </c>
      <c r="HG11" s="62">
        <f>SUM(GO11,GR11,GU11,GX11,HA11,HD11)</f>
        <v>0</v>
      </c>
      <c r="HH11" s="39"/>
      <c r="HI11" s="39"/>
      <c r="HJ11" s="62">
        <f>SUM(HH11:HI11)</f>
        <v>0</v>
      </c>
      <c r="HK11" s="34"/>
      <c r="HL11" s="39"/>
      <c r="HM11" s="62">
        <f>SUM(HK11:HL11)</f>
        <v>0</v>
      </c>
      <c r="HN11" s="34">
        <f>SUM(HH11,HK11)</f>
        <v>0</v>
      </c>
      <c r="HO11" s="39">
        <f>SUM(HI11,HL11)</f>
        <v>0</v>
      </c>
      <c r="HP11" s="62">
        <f>SUM(HJ11,HM11)</f>
        <v>0</v>
      </c>
      <c r="HQ11" s="39"/>
      <c r="HR11" s="39"/>
      <c r="HS11" s="62">
        <f>SUM(HQ11:HR11)</f>
        <v>0</v>
      </c>
      <c r="HT11" s="34"/>
      <c r="HU11" s="39"/>
      <c r="HV11" s="62">
        <f>SUM(HT11:HU11)</f>
        <v>0</v>
      </c>
      <c r="HW11" s="39"/>
      <c r="HX11" s="39"/>
      <c r="HY11" s="62">
        <f>SUM(HW11:HX11)</f>
        <v>0</v>
      </c>
      <c r="HZ11" s="34"/>
      <c r="IA11" s="39"/>
      <c r="IB11" s="62">
        <f>SUM(HZ11:IA11)</f>
        <v>0</v>
      </c>
      <c r="IC11" s="34">
        <f>SUM(HQ11,HT11,HW11,HZ11)</f>
        <v>0</v>
      </c>
      <c r="ID11" s="39">
        <f>SUM(HR11,HU11,HX11,IA11)</f>
        <v>0</v>
      </c>
      <c r="IE11" s="62">
        <f>SUM(HS11,HV11,HY11,IB11)</f>
        <v>0</v>
      </c>
      <c r="IF11" s="39"/>
      <c r="IG11" s="39"/>
      <c r="IH11" s="62">
        <f>SUM(IF11:IG11)</f>
        <v>0</v>
      </c>
      <c r="II11" s="34"/>
      <c r="IJ11" s="39"/>
      <c r="IK11" s="62">
        <f>SUM(II11:IJ11)</f>
        <v>0</v>
      </c>
      <c r="IL11" s="39"/>
      <c r="IM11" s="39"/>
      <c r="IN11" s="62">
        <f>SUM(IL11:IM11)</f>
        <v>0</v>
      </c>
      <c r="IO11" s="34">
        <f>SUM(IF11,II11,IL11)</f>
        <v>0</v>
      </c>
      <c r="IP11" s="39">
        <f>SUM(IG11,IJ11,IM11)</f>
        <v>0</v>
      </c>
      <c r="IQ11" s="62">
        <f>SUM(IH11,IK11,IN11)</f>
        <v>0</v>
      </c>
      <c r="IR11" s="39"/>
      <c r="IS11" s="39"/>
      <c r="IT11" s="62">
        <f>SUM(IR11:IS11)</f>
        <v>0</v>
      </c>
      <c r="IU11" s="39"/>
      <c r="IV11" s="39"/>
      <c r="IW11" s="62">
        <f>SUM(IU11:IV11)</f>
        <v>0</v>
      </c>
      <c r="IX11" s="39"/>
      <c r="IY11" s="39"/>
      <c r="IZ11" s="62">
        <f>SUM(IX11:IY11)</f>
        <v>0</v>
      </c>
      <c r="JA11" s="34">
        <f>SUM(IR11,IU11,IX11)</f>
        <v>0</v>
      </c>
      <c r="JB11" s="39">
        <f>SUM(IS11,IV11,IY11)</f>
        <v>0</v>
      </c>
      <c r="JC11" s="62">
        <f>SUM(IT11,IW11,IZ11)</f>
        <v>0</v>
      </c>
      <c r="JD11" s="39"/>
      <c r="JE11" s="39"/>
      <c r="JF11" s="62">
        <f>SUM(JD11:JE11)</f>
        <v>0</v>
      </c>
      <c r="JG11" s="39"/>
      <c r="JH11" s="39"/>
      <c r="JI11" s="62">
        <f>SUM(JG11:JH11)</f>
        <v>0</v>
      </c>
      <c r="JJ11" s="39"/>
      <c r="JK11" s="39"/>
      <c r="JL11" s="62">
        <f>SUM(JJ11:JK11)</f>
        <v>0</v>
      </c>
      <c r="JM11" s="34">
        <f>SUM(JD11,JG11,JJ11)</f>
        <v>0</v>
      </c>
      <c r="JN11" s="39">
        <f>SUM(JE11,JH11,JK11)</f>
        <v>0</v>
      </c>
      <c r="JO11" s="62">
        <f>SUM(JF11,JI11,JL11)</f>
        <v>0</v>
      </c>
      <c r="JP11" s="39">
        <v>80</v>
      </c>
      <c r="JQ11" s="39">
        <f>100+30+11</f>
        <v>141</v>
      </c>
      <c r="JR11" s="62">
        <f>SUM(JP11:JQ11)</f>
        <v>221</v>
      </c>
      <c r="JS11" s="34"/>
      <c r="JT11" s="39"/>
      <c r="JU11" s="62">
        <f>SUM(JS11:JT11)</f>
        <v>0</v>
      </c>
      <c r="JV11" s="34"/>
      <c r="JW11" s="39"/>
      <c r="JX11" s="62">
        <f>SUM(JV11:JW11)</f>
        <v>0</v>
      </c>
      <c r="JY11" s="34">
        <f>SUM(JS11,JV11)</f>
        <v>0</v>
      </c>
      <c r="JZ11" s="39">
        <f>SUM(JT11,JW11)</f>
        <v>0</v>
      </c>
      <c r="KA11" s="62">
        <f>SUM(JU11,JX11)</f>
        <v>0</v>
      </c>
      <c r="KB11" s="39"/>
      <c r="KC11" s="39"/>
      <c r="KD11" s="62">
        <f>SUM(KB11:KC11)</f>
        <v>0</v>
      </c>
      <c r="KE11" s="34">
        <f>SUM(HE11,HN11,IC11,IO11,JA11,JM11,JP11,JY11,KB11)</f>
        <v>80</v>
      </c>
      <c r="KF11" s="39">
        <f>SUM(HF11,HO11,ID11,IP11,JB11,JN11,JQ11,JZ11,KC11)</f>
        <v>141</v>
      </c>
      <c r="KG11" s="62">
        <f>SUM(HG11,HP11,IE11,IQ11,JC11,JO11,JR11,KA11,KD11)</f>
        <v>221</v>
      </c>
      <c r="KH11" s="34"/>
      <c r="KI11" s="39"/>
      <c r="KJ11" s="62">
        <f>SUM(KH11:KI11)</f>
        <v>0</v>
      </c>
      <c r="KK11" s="39"/>
      <c r="KL11" s="39"/>
      <c r="KM11" s="62">
        <f>SUM(KK11:KL11)</f>
        <v>0</v>
      </c>
      <c r="KN11" s="39"/>
      <c r="KO11" s="39"/>
      <c r="KP11" s="62">
        <f>SUM(KN11:KO11)</f>
        <v>0</v>
      </c>
      <c r="KQ11" s="34">
        <f>SUM(KK11,KN11)</f>
        <v>0</v>
      </c>
      <c r="KR11" s="39">
        <f>SUM(KL11,KO11)</f>
        <v>0</v>
      </c>
      <c r="KS11" s="62">
        <f>SUM(KM11,KP11)</f>
        <v>0</v>
      </c>
      <c r="KT11" s="39"/>
      <c r="KU11" s="39"/>
      <c r="KV11" s="62">
        <f>SUM(KT11:KU11)</f>
        <v>0</v>
      </c>
      <c r="KW11" s="39"/>
      <c r="KX11" s="39"/>
      <c r="KY11" s="62">
        <f>SUM(KW11:KX11)</f>
        <v>0</v>
      </c>
      <c r="KZ11" s="39"/>
      <c r="LA11" s="39"/>
      <c r="LB11" s="62">
        <f>SUM(KZ11:LA11)</f>
        <v>0</v>
      </c>
      <c r="LC11" s="39"/>
      <c r="LD11" s="39"/>
      <c r="LE11" s="62">
        <f>SUM(LC11:LD11)</f>
        <v>0</v>
      </c>
      <c r="LF11" s="39"/>
      <c r="LG11" s="39"/>
      <c r="LH11" s="62">
        <f>SUM(LF11:LG11)</f>
        <v>0</v>
      </c>
      <c r="LI11" s="39"/>
      <c r="LJ11" s="39"/>
      <c r="LK11" s="62">
        <f>SUM(LI11:LJ11)</f>
        <v>0</v>
      </c>
      <c r="LL11" s="39"/>
      <c r="LM11" s="39"/>
      <c r="LN11" s="62">
        <f>SUM(LL11:LM11)</f>
        <v>0</v>
      </c>
      <c r="LO11" s="34">
        <f>SUM(KT11,KW11,KZ11,LC11,LF11,LI11,LL11,)</f>
        <v>0</v>
      </c>
      <c r="LP11" s="39">
        <f>SUM(KU11,KX11,LA11,LD11,LG11,LJ11,LM11,)</f>
        <v>0</v>
      </c>
      <c r="LQ11" s="62">
        <f>SUM(KV11,KY11,LB11,LE11,LH11,LK11,LN11,)</f>
        <v>0</v>
      </c>
      <c r="LR11" s="39"/>
      <c r="LS11" s="39"/>
      <c r="LT11" s="62">
        <f>SUM(LR11:LS11)</f>
        <v>0</v>
      </c>
      <c r="LU11" s="39"/>
      <c r="LV11" s="39"/>
      <c r="LW11" s="62">
        <f>SUM(LU11:LV11)</f>
        <v>0</v>
      </c>
      <c r="LX11" s="34">
        <f>SUM(KH11,KQ11,LO11,LR11,LU11)</f>
        <v>0</v>
      </c>
      <c r="LY11" s="39">
        <f>SUM(KI11,KR11,LP11,LS11,LV11)</f>
        <v>0</v>
      </c>
      <c r="LZ11" s="62">
        <f>SUM(KJ11,KS11,LQ11,LT11,LW11)</f>
        <v>0</v>
      </c>
      <c r="MA11" s="34">
        <f>SUM(GJ11,KE11,LX11)</f>
        <v>1571701</v>
      </c>
      <c r="MB11" s="39">
        <f>SUM(GK11,KF11,LY11)</f>
        <v>106533</v>
      </c>
      <c r="MC11" s="62">
        <f>SUM(GL11,KG11,LZ11)</f>
        <v>1678234</v>
      </c>
      <c r="MD11" s="39"/>
      <c r="ME11" s="39"/>
      <c r="MF11" s="62">
        <f>SUM(MD11:ME11)</f>
        <v>0</v>
      </c>
      <c r="MG11" s="39"/>
      <c r="MH11" s="39"/>
      <c r="MI11" s="62">
        <f>SUM(MG11:MH11)</f>
        <v>0</v>
      </c>
      <c r="MJ11" s="39"/>
      <c r="MK11" s="39"/>
      <c r="ML11" s="62">
        <f>SUM(MJ11:MK11)</f>
        <v>0</v>
      </c>
      <c r="MM11" s="39"/>
      <c r="MN11" s="39"/>
      <c r="MO11" s="62">
        <f>SUM(MM11:MN11)</f>
        <v>0</v>
      </c>
      <c r="MP11" s="39"/>
      <c r="MQ11" s="39"/>
      <c r="MR11" s="62">
        <f>SUM(MP11:MQ11)</f>
        <v>0</v>
      </c>
      <c r="MS11" s="34"/>
      <c r="MT11" s="39"/>
      <c r="MU11" s="62">
        <f>SUM(MS11:MT11)</f>
        <v>0</v>
      </c>
      <c r="MV11" s="39"/>
      <c r="MW11" s="39"/>
      <c r="MX11" s="62">
        <f>SUM(MV11:MW11)</f>
        <v>0</v>
      </c>
      <c r="MY11" s="39"/>
      <c r="MZ11" s="39"/>
      <c r="NA11" s="62">
        <f>SUM(MY11:MZ11)</f>
        <v>0</v>
      </c>
      <c r="NB11" s="39"/>
      <c r="NC11" s="39"/>
      <c r="ND11" s="62">
        <f>SUM(NB11:NC11)</f>
        <v>0</v>
      </c>
      <c r="NE11" s="34"/>
      <c r="NF11" s="39"/>
      <c r="NG11" s="62">
        <f>SUM(NE11:NF11)</f>
        <v>0</v>
      </c>
      <c r="NH11" s="34"/>
      <c r="NI11" s="39"/>
      <c r="NJ11" s="62">
        <f>SUM(NH11:NI11)</f>
        <v>0</v>
      </c>
      <c r="NK11" s="34">
        <f>SUM(MD11,MG11,MJ11,MM11,MP11,MS11,MV11,MY11,NB11,NE11,NH11)</f>
        <v>0</v>
      </c>
      <c r="NL11" s="39">
        <f>SUM(ME11,MH11,MK11,MN11,MQ11,MT11,MW11,MZ11,NC11,NF11,NI11)</f>
        <v>0</v>
      </c>
      <c r="NM11" s="62">
        <f>SUM(MF11,MI11,ML11,MO11,MR11,MU11,MX11,NA11,ND11,NG11,NJ11)</f>
        <v>0</v>
      </c>
      <c r="NN11" s="39"/>
      <c r="NO11" s="39"/>
      <c r="NP11" s="62">
        <f>SUM(NN11:NO11)</f>
        <v>0</v>
      </c>
      <c r="NQ11" s="39">
        <f>52320-1224</f>
        <v>51096</v>
      </c>
      <c r="NR11" s="39">
        <f>-21704+2395</f>
        <v>-19309</v>
      </c>
      <c r="NS11" s="62">
        <f>SUM(NQ11:NR11)</f>
        <v>31787</v>
      </c>
      <c r="NT11" s="39"/>
      <c r="NU11" s="39"/>
      <c r="NV11" s="62">
        <f>SUM(NT11:NU11)</f>
        <v>0</v>
      </c>
      <c r="NW11" s="34"/>
      <c r="NX11" s="39"/>
      <c r="NY11" s="62">
        <f>SUM(NW11:NX11)</f>
        <v>0</v>
      </c>
      <c r="NZ11" s="39"/>
      <c r="OA11" s="39"/>
      <c r="OB11" s="62">
        <f>SUM(NZ11:OA11)</f>
        <v>0</v>
      </c>
      <c r="OC11" s="39">
        <v>2226</v>
      </c>
      <c r="OD11" s="39"/>
      <c r="OE11" s="62">
        <f>SUM(OC11:OD11)</f>
        <v>2226</v>
      </c>
      <c r="OF11" s="34">
        <f>SUM(NN11,NQ11,NT11,NW11,NZ11,OC11)</f>
        <v>53322</v>
      </c>
      <c r="OG11" s="39">
        <f t="shared" ref="OG11:OH26" si="132">SUM(NO11,NR11,NU11,NX11,OA11,OD11)</f>
        <v>-19309</v>
      </c>
      <c r="OH11" s="62">
        <f t="shared" si="132"/>
        <v>34013</v>
      </c>
      <c r="OI11" s="34"/>
      <c r="OJ11" s="39"/>
      <c r="OK11" s="62">
        <f>SUM(OI11:OJ11)</f>
        <v>0</v>
      </c>
      <c r="OL11" s="34"/>
      <c r="OM11" s="39"/>
      <c r="ON11" s="62">
        <f>SUM(OL11:OM11)</f>
        <v>0</v>
      </c>
      <c r="OO11" s="34"/>
      <c r="OP11" s="39"/>
      <c r="OQ11" s="62">
        <f>SUM(OO11:OP11)</f>
        <v>0</v>
      </c>
      <c r="OR11" s="34"/>
      <c r="OS11" s="39"/>
      <c r="OT11" s="62">
        <f>SUM(OR11:OS11)</f>
        <v>0</v>
      </c>
      <c r="OU11" s="34"/>
      <c r="OV11" s="39"/>
      <c r="OW11" s="62">
        <f>SUM(OU11:OV11)</f>
        <v>0</v>
      </c>
      <c r="OX11" s="34"/>
      <c r="OY11" s="39"/>
      <c r="OZ11" s="62">
        <f>SUM(OX11:OY11)</f>
        <v>0</v>
      </c>
      <c r="PA11" s="34"/>
      <c r="PB11" s="39"/>
      <c r="PC11" s="62">
        <f>SUM(PA11:PB11)</f>
        <v>0</v>
      </c>
      <c r="PD11" s="34"/>
      <c r="PE11" s="39">
        <v>271</v>
      </c>
      <c r="PF11" s="62">
        <f>SUM(PD11:PE11)</f>
        <v>271</v>
      </c>
      <c r="PG11" s="34"/>
      <c r="PH11" s="39"/>
      <c r="PI11" s="62">
        <f>SUM(PG11:PH11)</f>
        <v>0</v>
      </c>
      <c r="PJ11" s="34"/>
      <c r="PK11" s="39"/>
      <c r="PL11" s="62">
        <f>SUM(PJ11:PK11)</f>
        <v>0</v>
      </c>
      <c r="PM11" s="34">
        <f>SUM(OI11,OL11,OO11,OR11,OU11,OX11,PA11,PD11,PG11,PJ11)</f>
        <v>0</v>
      </c>
      <c r="PN11" s="39">
        <f t="shared" ref="PN11:PO26" si="133">SUM(OJ11,OM11,OP11,OS11,OV11,OY11,PB11,PE11,PH11,PK11)</f>
        <v>271</v>
      </c>
      <c r="PO11" s="62">
        <f t="shared" si="133"/>
        <v>271</v>
      </c>
      <c r="PP11" s="34"/>
      <c r="PQ11" s="39"/>
      <c r="PR11" s="62">
        <f>SUM(PP11:PQ11)</f>
        <v>0</v>
      </c>
      <c r="PS11" s="34"/>
      <c r="PT11" s="39"/>
      <c r="PU11" s="62">
        <f>SUM(PS11:PT11)</f>
        <v>0</v>
      </c>
      <c r="PV11" s="39"/>
      <c r="PW11" s="39"/>
      <c r="PX11" s="62">
        <f>SUM(PV11:PW11)</f>
        <v>0</v>
      </c>
      <c r="PY11" s="34">
        <f>SUM(PP11,PS11,PV11)</f>
        <v>0</v>
      </c>
      <c r="PZ11" s="39">
        <f>SUM(PQ11,PT11,PW11)</f>
        <v>0</v>
      </c>
      <c r="QA11" s="62">
        <f>SUM(PR11,PU11,PX11)</f>
        <v>0</v>
      </c>
      <c r="QB11" s="34">
        <f t="shared" ref="QB11:QB41" si="134">SUM(OF11,PM11,PY11)</f>
        <v>53322</v>
      </c>
      <c r="QC11" s="39">
        <f t="shared" ref="QC11:QC41" si="135">SUM(OG11,PN11,PZ11)</f>
        <v>-19038</v>
      </c>
      <c r="QD11" s="62">
        <f t="shared" ref="QD11:QD41" si="136">SUM(OH11,PO11,QA11)</f>
        <v>34284</v>
      </c>
      <c r="QE11" s="34">
        <f t="shared" ref="QE11:QE41" si="137">SUM(MA11,NK11,QB11)</f>
        <v>1625023</v>
      </c>
      <c r="QF11" s="39">
        <f t="shared" ref="QF11:QF41" si="138">SUM(MB11,NL11,QC11)</f>
        <v>87495</v>
      </c>
      <c r="QG11" s="62">
        <f t="shared" ref="QG11:QG41" si="139">SUM(MC11,NM11,QD11)</f>
        <v>1712518</v>
      </c>
      <c r="QH11" s="34">
        <f t="shared" ref="QH11:QH41" si="140">SUM(AG11,QE11)</f>
        <v>1625023</v>
      </c>
      <c r="QI11" s="39">
        <f t="shared" ref="QI11:QI41" si="141">SUM(AH11,QF11)</f>
        <v>87495</v>
      </c>
      <c r="QJ11" s="62">
        <f t="shared" ref="QJ11:QJ41" si="142">SUM(AI11,QG11)</f>
        <v>1712518</v>
      </c>
      <c r="QK11" s="34"/>
      <c r="QL11" s="39"/>
      <c r="QM11" s="54"/>
      <c r="QN11" s="34">
        <f>SUM(QH11,QK11)</f>
        <v>1625023</v>
      </c>
      <c r="QO11" s="39">
        <f>SUM(QI11,QL11)</f>
        <v>87495</v>
      </c>
      <c r="QP11" s="39">
        <f>SUM(QJ11,QM11)</f>
        <v>1712518</v>
      </c>
      <c r="QQ11" s="34">
        <f t="shared" ref="QQ11:QQ41" si="143">SUM(AD11,QN11)</f>
        <v>3743193</v>
      </c>
      <c r="QR11" s="39">
        <f t="shared" ref="QR11:QR41" si="144">SUM(AE11,QO11)</f>
        <v>110661</v>
      </c>
      <c r="QS11" s="39">
        <f t="shared" ref="QS11:QS41" si="145">SUM(AF11,QP11)</f>
        <v>3853854</v>
      </c>
    </row>
    <row r="12" spans="1:461" ht="15.75">
      <c r="A12" s="2">
        <v>2</v>
      </c>
      <c r="B12" s="15" t="s">
        <v>4</v>
      </c>
      <c r="C12" s="40">
        <f>165036+7106-160-192+1615</f>
        <v>173405</v>
      </c>
      <c r="D12" s="40">
        <f>291-192+3-1939-25-1617</f>
        <v>-3479</v>
      </c>
      <c r="E12" s="63">
        <f t="shared" ref="E12:E64" si="146">SUM(C12:D12)</f>
        <v>169926</v>
      </c>
      <c r="F12" s="40">
        <f>64093+3218-62+138+216</f>
        <v>67603</v>
      </c>
      <c r="G12" s="40">
        <f>117+71+385+2068</f>
        <v>2641</v>
      </c>
      <c r="H12" s="63">
        <f t="shared" ref="H12:H64" si="147">SUM(F12:G12)</f>
        <v>70244</v>
      </c>
      <c r="I12" s="40">
        <f>62772+2833-371+150</f>
        <v>65384</v>
      </c>
      <c r="J12" s="40">
        <f>2095+56+158+330-200+2444+297</f>
        <v>5180</v>
      </c>
      <c r="K12" s="63">
        <f t="shared" ref="K12:K64" si="148">SUM(I12:J12)</f>
        <v>70564</v>
      </c>
      <c r="L12" s="40">
        <f>84105+3674-32-1543</f>
        <v>86204</v>
      </c>
      <c r="M12" s="40">
        <f>151+306+49</f>
        <v>506</v>
      </c>
      <c r="N12" s="63">
        <f t="shared" ref="N12:N64" si="149">SUM(L12:M12)</f>
        <v>86710</v>
      </c>
      <c r="O12" s="40">
        <f>62846+3259+1272+239</f>
        <v>67616</v>
      </c>
      <c r="P12" s="40">
        <f>139+627+96+616+957+286+684+1219</f>
        <v>4624</v>
      </c>
      <c r="Q12" s="63">
        <f t="shared" ref="Q12:Q64" si="150">SUM(O12:P12)</f>
        <v>72240</v>
      </c>
      <c r="R12" s="40">
        <f>60603+3261+282+150</f>
        <v>64296</v>
      </c>
      <c r="S12" s="40">
        <f>25+133+1757+14</f>
        <v>1929</v>
      </c>
      <c r="T12" s="63">
        <f t="shared" ref="T12:T64" si="151">SUM(R12:S12)</f>
        <v>66225</v>
      </c>
      <c r="U12" s="40">
        <f>3386+93</f>
        <v>3479</v>
      </c>
      <c r="V12" s="40">
        <v>296</v>
      </c>
      <c r="W12" s="63">
        <f t="shared" ref="W12:W64" si="152">SUM(U12:V12)</f>
        <v>3775</v>
      </c>
      <c r="X12" s="40">
        <f>6785+164</f>
        <v>6949</v>
      </c>
      <c r="Y12" s="40"/>
      <c r="Z12" s="63">
        <f t="shared" ref="Z12:Z64" si="153">SUM(X12:Y12)</f>
        <v>6949</v>
      </c>
      <c r="AA12" s="40">
        <f>21301+753</f>
        <v>22054</v>
      </c>
      <c r="AB12" s="40">
        <v>4154</v>
      </c>
      <c r="AC12" s="63">
        <f t="shared" ref="AC12:AC64" si="154">SUM(AA12:AB12)</f>
        <v>26208</v>
      </c>
      <c r="AD12" s="35">
        <f t="shared" ref="AD12:AE64" si="155">SUM(C12,F12,I12,L12,O12,R12,U12,X12,AA12)</f>
        <v>556990</v>
      </c>
      <c r="AE12" s="40">
        <f t="shared" ref="AE12:AE64" si="156">SUM(D12,G12,J12,M12,P12,S12,V12,Y12,AB12)</f>
        <v>15851</v>
      </c>
      <c r="AF12" s="63">
        <f t="shared" ref="AF12:AF64" si="157">SUM(E12,H12,K12,N12,Q12,T12,W12,Z12,AC12)</f>
        <v>572841</v>
      </c>
      <c r="AG12" s="40"/>
      <c r="AH12" s="40"/>
      <c r="AI12" s="63">
        <f t="shared" ref="AI12:AI64" si="158">SUM(AG12:AH12)</f>
        <v>0</v>
      </c>
      <c r="AJ12" s="40">
        <f>322286+5489+15000+2565</f>
        <v>345340</v>
      </c>
      <c r="AK12" s="40">
        <f>6314+27824-18+8100</f>
        <v>42220</v>
      </c>
      <c r="AL12" s="63">
        <f t="shared" ref="AL12:AL64" si="159">SUM(AJ12:AK12)</f>
        <v>387560</v>
      </c>
      <c r="AM12" s="40">
        <v>18934</v>
      </c>
      <c r="AN12" s="40">
        <v>-2358</v>
      </c>
      <c r="AO12" s="63">
        <f t="shared" ref="AO12:AO64" si="160">SUM(AM12:AN12)</f>
        <v>16576</v>
      </c>
      <c r="AP12" s="40">
        <v>654</v>
      </c>
      <c r="AQ12" s="40">
        <v>1826</v>
      </c>
      <c r="AR12" s="63">
        <f t="shared" ref="AR12:AR64" si="161">SUM(AP12:AQ12)</f>
        <v>2480</v>
      </c>
      <c r="AS12" s="40"/>
      <c r="AT12" s="40"/>
      <c r="AU12" s="63">
        <f t="shared" ref="AU12:AU64" si="162">SUM(AS12:AT12)</f>
        <v>0</v>
      </c>
      <c r="AV12" s="40">
        <v>1714</v>
      </c>
      <c r="AW12" s="40">
        <v>-460</v>
      </c>
      <c r="AX12" s="63">
        <f t="shared" ref="AX12:AX64" si="163">SUM(AV12:AW12)</f>
        <v>1254</v>
      </c>
      <c r="AY12" s="40"/>
      <c r="AZ12" s="40"/>
      <c r="BA12" s="63">
        <f t="shared" ref="BA12:BA64" si="164">SUM(AY12:AZ12)</f>
        <v>0</v>
      </c>
      <c r="BB12" s="40"/>
      <c r="BC12" s="40">
        <v>1</v>
      </c>
      <c r="BD12" s="63">
        <f t="shared" ref="BD12:BD64" si="165">SUM(BB12:BC12)</f>
        <v>1</v>
      </c>
      <c r="BE12" s="40"/>
      <c r="BF12" s="40"/>
      <c r="BG12" s="63">
        <f t="shared" ref="BG12:BG41" si="166">SUM(BE12:BF12)</f>
        <v>0</v>
      </c>
      <c r="BH12" s="35">
        <f>2179+582</f>
        <v>2761</v>
      </c>
      <c r="BI12" s="40"/>
      <c r="BJ12" s="63">
        <f t="shared" ref="BJ12:BJ64" si="167">SUM(BH12:BI12)</f>
        <v>2761</v>
      </c>
      <c r="BK12" s="35">
        <f>8100+848</f>
        <v>8948</v>
      </c>
      <c r="BL12" s="40"/>
      <c r="BM12" s="63">
        <f t="shared" ref="BM12:BM64" si="168">SUM(BK12:BL12)</f>
        <v>8948</v>
      </c>
      <c r="BN12" s="35">
        <v>1157</v>
      </c>
      <c r="BO12" s="40">
        <v>1</v>
      </c>
      <c r="BP12" s="63">
        <f t="shared" ref="BP12:BP64" si="169">SUM(BN12:BO12)</f>
        <v>1158</v>
      </c>
      <c r="BQ12" s="35">
        <v>4860</v>
      </c>
      <c r="BR12" s="40">
        <v>82</v>
      </c>
      <c r="BS12" s="63">
        <f t="shared" ref="BS12:BS64" si="170">SUM(BQ12:BR12)</f>
        <v>4942</v>
      </c>
      <c r="BT12" s="35">
        <v>38</v>
      </c>
      <c r="BU12" s="40"/>
      <c r="BV12" s="63">
        <f t="shared" ref="BV12:BV64" si="171">SUM(BT12:BU12)</f>
        <v>38</v>
      </c>
      <c r="BW12" s="35"/>
      <c r="BX12" s="40">
        <v>2</v>
      </c>
      <c r="BY12" s="63">
        <f t="shared" ref="BY12:BY64" si="172">SUM(BW12:BX12)</f>
        <v>2</v>
      </c>
      <c r="BZ12" s="35"/>
      <c r="CA12" s="40">
        <v>4</v>
      </c>
      <c r="CB12" s="63">
        <f t="shared" ref="CB12:CB41" si="173">SUM(BZ12:CA12)</f>
        <v>4</v>
      </c>
      <c r="CC12" s="35">
        <f t="shared" ref="CC12:CE64" si="174">SUM(AJ12,AM12,AP12,AS12,AV12,AY12,BB12,BH12,BK12,BN12,BQ12,BT12,BW12,BE12,BZ12)</f>
        <v>384406</v>
      </c>
      <c r="CD12" s="40">
        <f t="shared" si="131"/>
        <v>41318</v>
      </c>
      <c r="CE12" s="63">
        <f t="shared" si="131"/>
        <v>425724</v>
      </c>
      <c r="CF12" s="40"/>
      <c r="CG12" s="40"/>
      <c r="CH12" s="63">
        <f t="shared" ref="CH12:CH64" si="175">SUM(CF12:CG12)</f>
        <v>0</v>
      </c>
      <c r="CI12" s="40"/>
      <c r="CJ12" s="40"/>
      <c r="CK12" s="63">
        <f t="shared" ref="CK12:CK64" si="176">SUM(CI12:CJ12)</f>
        <v>0</v>
      </c>
      <c r="CL12" s="40"/>
      <c r="CM12" s="40"/>
      <c r="CN12" s="63">
        <f t="shared" ref="CN12:CN64" si="177">SUM(CL12:CM12)</f>
        <v>0</v>
      </c>
      <c r="CO12" s="40">
        <v>13</v>
      </c>
      <c r="CP12" s="40">
        <v>-13</v>
      </c>
      <c r="CQ12" s="63">
        <f t="shared" ref="CQ12:CQ64" si="178">SUM(CO12:CP12)</f>
        <v>0</v>
      </c>
      <c r="CR12" s="40"/>
      <c r="CS12" s="40"/>
      <c r="CT12" s="63">
        <f t="shared" ref="CT12:CT64" si="179">SUM(CR12:CS12)</f>
        <v>0</v>
      </c>
      <c r="CU12" s="40"/>
      <c r="CV12" s="40">
        <v>295</v>
      </c>
      <c r="CW12" s="63">
        <f t="shared" ref="CW12:CW64" si="180">SUM(CU12:CV12)</f>
        <v>295</v>
      </c>
      <c r="CX12" s="40"/>
      <c r="CY12" s="40"/>
      <c r="CZ12" s="63">
        <f t="shared" ref="CZ12:CZ64" si="181">SUM(CX12:CY12)</f>
        <v>0</v>
      </c>
      <c r="DA12" s="35">
        <f t="shared" ref="DA12:DA64" si="182">SUM(CF12,CI12,CL12,CO12,CR12,CU12,CX12)</f>
        <v>13</v>
      </c>
      <c r="DB12" s="40">
        <f t="shared" ref="DB12:DB64" si="183">SUM(CG12,CJ12,CM12,CP12,CS12,CV12,CY12)</f>
        <v>282</v>
      </c>
      <c r="DC12" s="63">
        <f t="shared" ref="DC12:DC64" si="184">SUM(CH12,CK12,CN12,CQ12,CT12,CW12,CZ12)</f>
        <v>295</v>
      </c>
      <c r="DD12" s="40"/>
      <c r="DE12" s="40"/>
      <c r="DF12" s="63">
        <f t="shared" ref="DF12:DF64" si="185">SUM(DD12:DE12)</f>
        <v>0</v>
      </c>
      <c r="DG12" s="40"/>
      <c r="DH12" s="40"/>
      <c r="DI12" s="63">
        <f t="shared" ref="DI12:DI64" si="186">SUM(DG12:DH12)</f>
        <v>0</v>
      </c>
      <c r="DJ12" s="40"/>
      <c r="DK12" s="40"/>
      <c r="DL12" s="63">
        <f t="shared" ref="DL12:DL64" si="187">SUM(DJ12:DK12)</f>
        <v>0</v>
      </c>
      <c r="DM12" s="35">
        <f t="shared" ref="DM12:DM64" si="188">SUM(DD12,DG12,DJ12)</f>
        <v>0</v>
      </c>
      <c r="DN12" s="40">
        <f t="shared" ref="DN12:DN64" si="189">SUM(DE12,DH12,DK12)</f>
        <v>0</v>
      </c>
      <c r="DO12" s="63">
        <f t="shared" ref="DO12:DO64" si="190">SUM(DF12,DI12,DL12)</f>
        <v>0</v>
      </c>
      <c r="DP12" s="40"/>
      <c r="DQ12" s="40"/>
      <c r="DR12" s="63">
        <f t="shared" ref="DR12:DR64" si="191">SUM(DP12:DQ12)</f>
        <v>0</v>
      </c>
      <c r="DS12" s="40"/>
      <c r="DT12" s="40"/>
      <c r="DU12" s="63">
        <f t="shared" ref="DU12:DU64" si="192">SUM(DS12:DT12)</f>
        <v>0</v>
      </c>
      <c r="DV12" s="40"/>
      <c r="DW12" s="40"/>
      <c r="DX12" s="63">
        <f t="shared" ref="DX12:DX64" si="193">SUM(DV12:DW12)</f>
        <v>0</v>
      </c>
      <c r="DY12" s="35">
        <f t="shared" ref="DY12:DY64" si="194">SUM(DP12,DS12,DV12)</f>
        <v>0</v>
      </c>
      <c r="DZ12" s="40">
        <f t="shared" ref="DZ12:DZ64" si="195">SUM(DQ12,DT12,DW12)</f>
        <v>0</v>
      </c>
      <c r="EA12" s="63">
        <f t="shared" ref="EA12:EA64" si="196">SUM(DR12,DU12,DX12)</f>
        <v>0</v>
      </c>
      <c r="EB12" s="40"/>
      <c r="EC12" s="40">
        <v>2</v>
      </c>
      <c r="ED12" s="63">
        <f t="shared" ref="ED12:ED64" si="197">SUM(EB12:EC12)</f>
        <v>2</v>
      </c>
      <c r="EE12" s="40"/>
      <c r="EF12" s="40"/>
      <c r="EG12" s="63">
        <f t="shared" ref="EG12:EG64" si="198">SUM(EE12:EF12)</f>
        <v>0</v>
      </c>
      <c r="EH12" s="40"/>
      <c r="EI12" s="40"/>
      <c r="EJ12" s="63">
        <f t="shared" ref="EJ12:EJ64" si="199">SUM(EH12:EI12)</f>
        <v>0</v>
      </c>
      <c r="EK12" s="40"/>
      <c r="EL12" s="40"/>
      <c r="EM12" s="63">
        <f t="shared" ref="EM12:EM64" si="200">SUM(EK12:EL12)</f>
        <v>0</v>
      </c>
      <c r="EN12" s="40"/>
      <c r="EO12" s="40"/>
      <c r="EP12" s="63">
        <f t="shared" ref="EP12:EP64" si="201">SUM(EN12:EO12)</f>
        <v>0</v>
      </c>
      <c r="EQ12" s="40"/>
      <c r="ER12" s="40"/>
      <c r="ES12" s="63">
        <f t="shared" ref="ES12:ES64" si="202">SUM(EQ12:ER12)</f>
        <v>0</v>
      </c>
      <c r="ET12" s="40">
        <f>19104+1108+1195+2216</f>
        <v>23623</v>
      </c>
      <c r="EU12" s="40">
        <f>11-2173</f>
        <v>-2162</v>
      </c>
      <c r="EV12" s="63">
        <f t="shared" ref="EV12:EV64" si="203">SUM(ET12:EU12)</f>
        <v>21461</v>
      </c>
      <c r="EW12" s="35">
        <f t="shared" ref="EW12:EW64" si="204">SUM(EE12,EH12,EK12,EN12,EQ12,ET12)</f>
        <v>23623</v>
      </c>
      <c r="EX12" s="40">
        <f t="shared" ref="EX12:EX64" si="205">SUM(EF12,EI12,EL12,EO12,ER12,EU12)</f>
        <v>-2162</v>
      </c>
      <c r="EY12" s="63">
        <f t="shared" ref="EY12:EY64" si="206">SUM(EG12,EJ12,EM12,EP12,ES12,EV12)</f>
        <v>21461</v>
      </c>
      <c r="EZ12" s="40">
        <f>810-406</f>
        <v>404</v>
      </c>
      <c r="FA12" s="40">
        <f>-71+279</f>
        <v>208</v>
      </c>
      <c r="FB12" s="63">
        <f t="shared" ref="FB12:FB64" si="207">SUM(EZ12:FA12)</f>
        <v>612</v>
      </c>
      <c r="FC12" s="40">
        <f>999-721</f>
        <v>278</v>
      </c>
      <c r="FD12" s="40"/>
      <c r="FE12" s="63">
        <f t="shared" ref="FE12:FE64" si="208">SUM(FC12:FD12)</f>
        <v>278</v>
      </c>
      <c r="FF12" s="35">
        <f t="shared" ref="FF12:FF64" si="209">SUM(EZ12,FC12)</f>
        <v>682</v>
      </c>
      <c r="FG12" s="40">
        <f t="shared" ref="FG12:FG64" si="210">SUM(FA12,FD12)</f>
        <v>208</v>
      </c>
      <c r="FH12" s="63">
        <f t="shared" ref="FH12:FH64" si="211">SUM(FB12,FE12)</f>
        <v>890</v>
      </c>
      <c r="FI12" s="40">
        <v>408</v>
      </c>
      <c r="FJ12" s="40">
        <v>70</v>
      </c>
      <c r="FK12" s="63">
        <f t="shared" ref="FK12:FK64" si="212">SUM(FI12:FJ12)</f>
        <v>478</v>
      </c>
      <c r="FL12" s="40">
        <v>281</v>
      </c>
      <c r="FM12" s="40">
        <v>10</v>
      </c>
      <c r="FN12" s="63">
        <f t="shared" ref="FN12:FN64" si="213">SUM(FL12:FM12)</f>
        <v>291</v>
      </c>
      <c r="FO12" s="40"/>
      <c r="FP12" s="40"/>
      <c r="FQ12" s="63">
        <f t="shared" ref="FQ12:FQ64" si="214">SUM(FO12:FP12)</f>
        <v>0</v>
      </c>
      <c r="FR12" s="40">
        <v>338</v>
      </c>
      <c r="FS12" s="40">
        <v>-338</v>
      </c>
      <c r="FT12" s="63">
        <f t="shared" ref="FT12:FT64" si="215">SUM(FR12:FS12)</f>
        <v>0</v>
      </c>
      <c r="FU12" s="35">
        <f t="shared" ref="FU12:FU64" si="216">SUM(FI12,FL12,FO12,FR12)</f>
        <v>1027</v>
      </c>
      <c r="FV12" s="40">
        <f t="shared" ref="FV12:FV64" si="217">SUM(FJ12,FM12,FP12,FS12)</f>
        <v>-258</v>
      </c>
      <c r="FW12" s="63">
        <f t="shared" ref="FW12:FW64" si="218">SUM(FK12,FN12,FQ12,FT12)</f>
        <v>769</v>
      </c>
      <c r="FX12" s="40"/>
      <c r="FY12" s="40"/>
      <c r="FZ12" s="63">
        <f t="shared" ref="FZ12:FZ64" si="219">SUM(FX12:FY12)</f>
        <v>0</v>
      </c>
      <c r="GA12" s="35"/>
      <c r="GB12" s="40"/>
      <c r="GC12" s="63">
        <f t="shared" ref="GC12:GC64" si="220">SUM(GA12:GB12)</f>
        <v>0</v>
      </c>
      <c r="GD12" s="40"/>
      <c r="GE12" s="40"/>
      <c r="GF12" s="63">
        <f t="shared" ref="GF12:GF64" si="221">SUM(GD12:GE12)</f>
        <v>0</v>
      </c>
      <c r="GG12" s="35">
        <f t="shared" ref="GG12:GG64" si="222">SUM(FX12,GA12,GD12)</f>
        <v>0</v>
      </c>
      <c r="GH12" s="40">
        <f t="shared" ref="GH12:GH64" si="223">SUM(FY12,GB12,GE12)</f>
        <v>0</v>
      </c>
      <c r="GI12" s="63">
        <f t="shared" ref="GI12:GI64" si="224">SUM(FZ12,GC12,GF12)</f>
        <v>0</v>
      </c>
      <c r="GJ12" s="35">
        <f t="shared" ref="GJ12:GJ64" si="225">SUM(CC12,DA12,DM12,DY12,EB12,EW12,FF12,FU12,GG12)</f>
        <v>409751</v>
      </c>
      <c r="GK12" s="40">
        <f t="shared" ref="GK12:GK64" si="226">SUM(CD12,DB12,DN12,DZ12,EC12,EX12,FG12,FV12,GH12)</f>
        <v>39390</v>
      </c>
      <c r="GL12" s="63">
        <f t="shared" ref="GL12:GL64" si="227">SUM(CE12,DC12,DO12,EA12,ED12,EY12,FH12,FW12,GI12)</f>
        <v>449141</v>
      </c>
      <c r="GM12" s="40"/>
      <c r="GN12" s="40"/>
      <c r="GO12" s="63">
        <f t="shared" ref="GO12:GO64" si="228">SUM(GM12:GN12)</f>
        <v>0</v>
      </c>
      <c r="GP12" s="40"/>
      <c r="GQ12" s="40"/>
      <c r="GR12" s="63">
        <f t="shared" ref="GR12:GR64" si="229">SUM(GP12:GQ12)</f>
        <v>0</v>
      </c>
      <c r="GS12" s="40"/>
      <c r="GT12" s="40"/>
      <c r="GU12" s="63">
        <f t="shared" ref="GU12:GU64" si="230">SUM(GS12:GT12)</f>
        <v>0</v>
      </c>
      <c r="GV12" s="40"/>
      <c r="GW12" s="40"/>
      <c r="GX12" s="63">
        <f t="shared" ref="GX12:GX64" si="231">SUM(GV12:GW12)</f>
        <v>0</v>
      </c>
      <c r="GY12" s="40">
        <v>3694</v>
      </c>
      <c r="GZ12" s="40">
        <v>-359</v>
      </c>
      <c r="HA12" s="63">
        <f t="shared" ref="HA12:HA64" si="232">SUM(GY12:GZ12)</f>
        <v>3335</v>
      </c>
      <c r="HB12" s="40"/>
      <c r="HC12" s="40"/>
      <c r="HD12" s="63">
        <f t="shared" ref="HD12:HD64" si="233">SUM(HB12:HC12)</f>
        <v>0</v>
      </c>
      <c r="HE12" s="35">
        <f t="shared" ref="HE12:HE64" si="234">SUM(GM12,GP12,GS12,GV12,GY12,HB12)</f>
        <v>3694</v>
      </c>
      <c r="HF12" s="40">
        <f t="shared" ref="HF12:HF64" si="235">SUM(GN12,GQ12,GT12,GW12,GZ12,HC12)</f>
        <v>-359</v>
      </c>
      <c r="HG12" s="63">
        <f t="shared" ref="HG12:HG64" si="236">SUM(GO12,GR12,GU12,GX12,HA12,HD12)</f>
        <v>3335</v>
      </c>
      <c r="HH12" s="40"/>
      <c r="HI12" s="40"/>
      <c r="HJ12" s="63">
        <f t="shared" ref="HJ12:HJ64" si="237">SUM(HH12:HI12)</f>
        <v>0</v>
      </c>
      <c r="HK12" s="35"/>
      <c r="HL12" s="40"/>
      <c r="HM12" s="63">
        <f t="shared" ref="HM12:HM64" si="238">SUM(HK12:HL12)</f>
        <v>0</v>
      </c>
      <c r="HN12" s="35">
        <f t="shared" ref="HN12:HN64" si="239">SUM(HH12,HK12)</f>
        <v>0</v>
      </c>
      <c r="HO12" s="40">
        <f t="shared" ref="HO12:HO64" si="240">SUM(HI12,HL12)</f>
        <v>0</v>
      </c>
      <c r="HP12" s="63">
        <f t="shared" ref="HP12:HP64" si="241">SUM(HJ12,HM12)</f>
        <v>0</v>
      </c>
      <c r="HQ12" s="40"/>
      <c r="HR12" s="40"/>
      <c r="HS12" s="63">
        <f t="shared" ref="HS12:HS64" si="242">SUM(HQ12:HR12)</f>
        <v>0</v>
      </c>
      <c r="HT12" s="35"/>
      <c r="HU12" s="40"/>
      <c r="HV12" s="63">
        <f t="shared" ref="HV12:HV64" si="243">SUM(HT12:HU12)</f>
        <v>0</v>
      </c>
      <c r="HW12" s="40"/>
      <c r="HX12" s="40"/>
      <c r="HY12" s="63">
        <f t="shared" ref="HY12:HY64" si="244">SUM(HW12:HX12)</f>
        <v>0</v>
      </c>
      <c r="HZ12" s="35"/>
      <c r="IA12" s="40"/>
      <c r="IB12" s="63">
        <f t="shared" ref="IB12:IB64" si="245">SUM(HZ12:IA12)</f>
        <v>0</v>
      </c>
      <c r="IC12" s="35">
        <f t="shared" ref="IC12:IC64" si="246">SUM(HQ12,HT12,HW12,HZ12)</f>
        <v>0</v>
      </c>
      <c r="ID12" s="40">
        <f t="shared" ref="ID12:ID64" si="247">SUM(HR12,HU12,HX12,IA12)</f>
        <v>0</v>
      </c>
      <c r="IE12" s="63">
        <f t="shared" ref="IE12:IE64" si="248">SUM(HS12,HV12,HY12,IB12)</f>
        <v>0</v>
      </c>
      <c r="IF12" s="40"/>
      <c r="IG12" s="40"/>
      <c r="IH12" s="63">
        <f t="shared" ref="IH12:IH64" si="249">SUM(IF12:IG12)</f>
        <v>0</v>
      </c>
      <c r="II12" s="35"/>
      <c r="IJ12" s="40"/>
      <c r="IK12" s="63">
        <f t="shared" ref="IK12:IK64" si="250">SUM(II12:IJ12)</f>
        <v>0</v>
      </c>
      <c r="IL12" s="40"/>
      <c r="IM12" s="40"/>
      <c r="IN12" s="63">
        <f t="shared" ref="IN12:IN64" si="251">SUM(IL12:IM12)</f>
        <v>0</v>
      </c>
      <c r="IO12" s="35">
        <f t="shared" ref="IO12:IO64" si="252">SUM(IF12,II12,IL12)</f>
        <v>0</v>
      </c>
      <c r="IP12" s="40">
        <f t="shared" ref="IP12:IP64" si="253">SUM(IG12,IJ12,IM12)</f>
        <v>0</v>
      </c>
      <c r="IQ12" s="63">
        <f t="shared" ref="IQ12:IQ64" si="254">SUM(IH12,IK12,IN12)</f>
        <v>0</v>
      </c>
      <c r="IR12" s="40"/>
      <c r="IS12" s="40"/>
      <c r="IT12" s="63">
        <f t="shared" ref="IT12:IT64" si="255">SUM(IR12:IS12)</f>
        <v>0</v>
      </c>
      <c r="IU12" s="40"/>
      <c r="IV12" s="40"/>
      <c r="IW12" s="63">
        <f t="shared" ref="IW12:IW64" si="256">SUM(IU12:IV12)</f>
        <v>0</v>
      </c>
      <c r="IX12" s="40"/>
      <c r="IY12" s="40"/>
      <c r="IZ12" s="63">
        <f t="shared" ref="IZ12:IZ64" si="257">SUM(IX12:IY12)</f>
        <v>0</v>
      </c>
      <c r="JA12" s="35">
        <f t="shared" ref="JA12:JA64" si="258">SUM(IR12,IU12,IX12)</f>
        <v>0</v>
      </c>
      <c r="JB12" s="40">
        <f t="shared" ref="JB12:JB64" si="259">SUM(IS12,IV12,IY12)</f>
        <v>0</v>
      </c>
      <c r="JC12" s="63">
        <f t="shared" ref="JC12:JC64" si="260">SUM(IT12,IW12,IZ12)</f>
        <v>0</v>
      </c>
      <c r="JD12" s="40"/>
      <c r="JE12" s="40"/>
      <c r="JF12" s="63">
        <f t="shared" ref="JF12:JF64" si="261">SUM(JD12:JE12)</f>
        <v>0</v>
      </c>
      <c r="JG12" s="40"/>
      <c r="JH12" s="40"/>
      <c r="JI12" s="63">
        <f t="shared" ref="JI12:JI64" si="262">SUM(JG12:JH12)</f>
        <v>0</v>
      </c>
      <c r="JJ12" s="40"/>
      <c r="JK12" s="40"/>
      <c r="JL12" s="63">
        <f t="shared" ref="JL12:JL64" si="263">SUM(JJ12:JK12)</f>
        <v>0</v>
      </c>
      <c r="JM12" s="35">
        <f t="shared" ref="JM12:JM64" si="264">SUM(JD12,JG12,JJ12)</f>
        <v>0</v>
      </c>
      <c r="JN12" s="40">
        <f t="shared" ref="JN12:JN64" si="265">SUM(JE12,JH12,JK12)</f>
        <v>0</v>
      </c>
      <c r="JO12" s="63">
        <f t="shared" ref="JO12:JO64" si="266">SUM(JF12,JI12,JL12)</f>
        <v>0</v>
      </c>
      <c r="JP12" s="40">
        <v>22</v>
      </c>
      <c r="JQ12" s="40">
        <f>1+13+58+26</f>
        <v>98</v>
      </c>
      <c r="JR12" s="63">
        <f t="shared" ref="JR12:JR64" si="267">SUM(JP12:JQ12)</f>
        <v>120</v>
      </c>
      <c r="JS12" s="35"/>
      <c r="JT12" s="40"/>
      <c r="JU12" s="63">
        <f t="shared" ref="JU12:JU64" si="268">SUM(JS12:JT12)</f>
        <v>0</v>
      </c>
      <c r="JV12" s="35"/>
      <c r="JW12" s="40"/>
      <c r="JX12" s="63">
        <f t="shared" ref="JX12:JX64" si="269">SUM(JV12:JW12)</f>
        <v>0</v>
      </c>
      <c r="JY12" s="35">
        <f t="shared" ref="JY12:JY64" si="270">SUM(JS12,JV12)</f>
        <v>0</v>
      </c>
      <c r="JZ12" s="40">
        <f t="shared" ref="JZ12:JZ64" si="271">SUM(JT12,JW12)</f>
        <v>0</v>
      </c>
      <c r="KA12" s="63">
        <f t="shared" ref="KA12:KA64" si="272">SUM(JU12,JX12)</f>
        <v>0</v>
      </c>
      <c r="KB12" s="40"/>
      <c r="KC12" s="40"/>
      <c r="KD12" s="63">
        <f t="shared" ref="KD12:KD64" si="273">SUM(KB12:KC12)</f>
        <v>0</v>
      </c>
      <c r="KE12" s="35">
        <f t="shared" ref="KE12:KE64" si="274">SUM(HE12,HN12,IC12,IO12,JA12,JM12,JP12,JY12,KB12)</f>
        <v>3716</v>
      </c>
      <c r="KF12" s="40">
        <f t="shared" ref="KF12:KF64" si="275">SUM(HF12,HO12,ID12,IP12,JB12,JN12,JQ12,JZ12,KC12)</f>
        <v>-261</v>
      </c>
      <c r="KG12" s="63">
        <f t="shared" ref="KG12:KG64" si="276">SUM(HG12,HP12,IE12,IQ12,JC12,JO12,JR12,KA12,KD12)</f>
        <v>3455</v>
      </c>
      <c r="KH12" s="35"/>
      <c r="KI12" s="40"/>
      <c r="KJ12" s="63">
        <f t="shared" ref="KJ12:KJ64" si="277">SUM(KH12:KI12)</f>
        <v>0</v>
      </c>
      <c r="KK12" s="40"/>
      <c r="KL12" s="40"/>
      <c r="KM12" s="63">
        <f t="shared" ref="KM12:KM64" si="278">SUM(KK12:KL12)</f>
        <v>0</v>
      </c>
      <c r="KN12" s="40"/>
      <c r="KO12" s="40"/>
      <c r="KP12" s="63">
        <f t="shared" ref="KP12:KP64" si="279">SUM(KN12:KO12)</f>
        <v>0</v>
      </c>
      <c r="KQ12" s="35">
        <f t="shared" ref="KQ12:KQ64" si="280">SUM(KK12,KN12)</f>
        <v>0</v>
      </c>
      <c r="KR12" s="40">
        <f t="shared" ref="KR12:KR64" si="281">SUM(KL12,KO12)</f>
        <v>0</v>
      </c>
      <c r="KS12" s="63">
        <f t="shared" ref="KS12:KS64" si="282">SUM(KM12,KP12)</f>
        <v>0</v>
      </c>
      <c r="KT12" s="40"/>
      <c r="KU12" s="40"/>
      <c r="KV12" s="63">
        <f t="shared" ref="KV12:KV64" si="283">SUM(KT12:KU12)</f>
        <v>0</v>
      </c>
      <c r="KW12" s="40"/>
      <c r="KX12" s="40"/>
      <c r="KY12" s="63">
        <f t="shared" ref="KY12:KY64" si="284">SUM(KW12:KX12)</f>
        <v>0</v>
      </c>
      <c r="KZ12" s="40"/>
      <c r="LA12" s="40"/>
      <c r="LB12" s="63">
        <f t="shared" ref="LB12:LB64" si="285">SUM(KZ12:LA12)</f>
        <v>0</v>
      </c>
      <c r="LC12" s="40"/>
      <c r="LD12" s="40"/>
      <c r="LE12" s="63">
        <f t="shared" ref="LE12:LE64" si="286">SUM(LC12:LD12)</f>
        <v>0</v>
      </c>
      <c r="LF12" s="40"/>
      <c r="LG12" s="40"/>
      <c r="LH12" s="63">
        <f t="shared" ref="LH12:LH64" si="287">SUM(LF12:LG12)</f>
        <v>0</v>
      </c>
      <c r="LI12" s="40"/>
      <c r="LJ12" s="40"/>
      <c r="LK12" s="63">
        <f t="shared" ref="LK12:LK64" si="288">SUM(LI12:LJ12)</f>
        <v>0</v>
      </c>
      <c r="LL12" s="40"/>
      <c r="LM12" s="40"/>
      <c r="LN12" s="63">
        <f t="shared" ref="LN12:LN64" si="289">SUM(LL12:LM12)</f>
        <v>0</v>
      </c>
      <c r="LO12" s="35">
        <f t="shared" ref="LO12:LO64" si="290">SUM(KT12,KW12,KZ12,LC12,LF12,LI12,LL12,)</f>
        <v>0</v>
      </c>
      <c r="LP12" s="40">
        <f t="shared" ref="LP12:LP64" si="291">SUM(KU12,KX12,LA12,LD12,LG12,LJ12,LM12,)</f>
        <v>0</v>
      </c>
      <c r="LQ12" s="63">
        <f t="shared" ref="LQ12:LQ64" si="292">SUM(KV12,KY12,LB12,LE12,LH12,LK12,LN12,)</f>
        <v>0</v>
      </c>
      <c r="LR12" s="40"/>
      <c r="LS12" s="40"/>
      <c r="LT12" s="63">
        <f t="shared" ref="LT12:LT64" si="293">SUM(LR12:LS12)</f>
        <v>0</v>
      </c>
      <c r="LU12" s="40"/>
      <c r="LV12" s="40"/>
      <c r="LW12" s="63">
        <f t="shared" ref="LW12:LW64" si="294">SUM(LU12:LV12)</f>
        <v>0</v>
      </c>
      <c r="LX12" s="35">
        <f t="shared" ref="LX12:LX64" si="295">SUM(KH12,KQ12,LO12,LR12,LU12)</f>
        <v>0</v>
      </c>
      <c r="LY12" s="40">
        <f t="shared" ref="LY12:LY64" si="296">SUM(KI12,KR12,LP12,LS12,LV12)</f>
        <v>0</v>
      </c>
      <c r="LZ12" s="63">
        <f t="shared" ref="LZ12:LZ64" si="297">SUM(KJ12,KS12,LQ12,LT12,LW12)</f>
        <v>0</v>
      </c>
      <c r="MA12" s="35">
        <f t="shared" ref="MA12:MA64" si="298">SUM(GJ12,KE12,LX12)</f>
        <v>413467</v>
      </c>
      <c r="MB12" s="40">
        <f t="shared" ref="MB12:MB64" si="299">SUM(GK12,KF12,LY12)</f>
        <v>39129</v>
      </c>
      <c r="MC12" s="63">
        <f t="shared" ref="MC12:MC64" si="300">SUM(GL12,KG12,LZ12)</f>
        <v>452596</v>
      </c>
      <c r="MD12" s="40"/>
      <c r="ME12" s="40"/>
      <c r="MF12" s="63">
        <f t="shared" ref="MF12:MF64" si="301">SUM(MD12:ME12)</f>
        <v>0</v>
      </c>
      <c r="MG12" s="40"/>
      <c r="MH12" s="40"/>
      <c r="MI12" s="63">
        <f t="shared" ref="MI12:MI64" si="302">SUM(MG12:MH12)</f>
        <v>0</v>
      </c>
      <c r="MJ12" s="40"/>
      <c r="MK12" s="40"/>
      <c r="ML12" s="63">
        <f t="shared" ref="ML12:ML64" si="303">SUM(MJ12:MK12)</f>
        <v>0</v>
      </c>
      <c r="MM12" s="40"/>
      <c r="MN12" s="40"/>
      <c r="MO12" s="63">
        <f t="shared" ref="MO12:MO64" si="304">SUM(MM12:MN12)</f>
        <v>0</v>
      </c>
      <c r="MP12" s="40"/>
      <c r="MQ12" s="40"/>
      <c r="MR12" s="63">
        <f t="shared" ref="MR12:MR64" si="305">SUM(MP12:MQ12)</f>
        <v>0</v>
      </c>
      <c r="MS12" s="35"/>
      <c r="MT12" s="40"/>
      <c r="MU12" s="63">
        <f t="shared" ref="MU12:MU64" si="306">SUM(MS12:MT12)</f>
        <v>0</v>
      </c>
      <c r="MV12" s="40"/>
      <c r="MW12" s="40"/>
      <c r="MX12" s="63">
        <f t="shared" ref="MX12:MX64" si="307">SUM(MV12:MW12)</f>
        <v>0</v>
      </c>
      <c r="MY12" s="40"/>
      <c r="MZ12" s="40"/>
      <c r="NA12" s="63">
        <f t="shared" ref="NA12:NA64" si="308">SUM(MY12:MZ12)</f>
        <v>0</v>
      </c>
      <c r="NB12" s="40"/>
      <c r="NC12" s="40"/>
      <c r="ND12" s="63">
        <f t="shared" ref="ND12:ND64" si="309">SUM(NB12:NC12)</f>
        <v>0</v>
      </c>
      <c r="NE12" s="35"/>
      <c r="NF12" s="40"/>
      <c r="NG12" s="63">
        <f t="shared" ref="NG12:NG64" si="310">SUM(NE12:NF12)</f>
        <v>0</v>
      </c>
      <c r="NH12" s="35"/>
      <c r="NI12" s="40"/>
      <c r="NJ12" s="63">
        <f t="shared" ref="NJ12:NJ64" si="311">SUM(NH12:NI12)</f>
        <v>0</v>
      </c>
      <c r="NK12" s="35">
        <f t="shared" ref="NK12:NK64" si="312">SUM(MD12,MG12,MJ12,MM12,MP12,MS12,MV12,MY12,NB12,NE12,NH12)</f>
        <v>0</v>
      </c>
      <c r="NL12" s="40">
        <f t="shared" ref="NL12:NL64" si="313">SUM(ME12,MH12,MK12,MN12,MQ12,MT12,MW12,MZ12,NC12,NF12,NI12)</f>
        <v>0</v>
      </c>
      <c r="NM12" s="63">
        <f t="shared" ref="NM12:NM64" si="314">SUM(MF12,MI12,ML12,MO12,MR12,MU12,MX12,NA12,ND12,NG12,NJ12)</f>
        <v>0</v>
      </c>
      <c r="NN12" s="40"/>
      <c r="NO12" s="40"/>
      <c r="NP12" s="63">
        <f t="shared" ref="NP12:NP64" si="315">SUM(NN12:NO12)</f>
        <v>0</v>
      </c>
      <c r="NQ12" s="40">
        <f>13733-330</f>
        <v>13403</v>
      </c>
      <c r="NR12" s="40"/>
      <c r="NS12" s="63">
        <f t="shared" ref="NS12:NS64" si="316">SUM(NQ12:NR12)</f>
        <v>13403</v>
      </c>
      <c r="NT12" s="40"/>
      <c r="NU12" s="40"/>
      <c r="NV12" s="63">
        <f t="shared" ref="NV12:NV64" si="317">SUM(NT12:NU12)</f>
        <v>0</v>
      </c>
      <c r="NW12" s="35"/>
      <c r="NX12" s="40"/>
      <c r="NY12" s="63">
        <f t="shared" ref="NY12:NY64" si="318">SUM(NW12:NX12)</f>
        <v>0</v>
      </c>
      <c r="NZ12" s="40"/>
      <c r="OA12" s="40"/>
      <c r="OB12" s="63">
        <f t="shared" ref="OB12:OB64" si="319">SUM(NZ12:OA12)</f>
        <v>0</v>
      </c>
      <c r="OC12" s="40">
        <v>601</v>
      </c>
      <c r="OD12" s="40"/>
      <c r="OE12" s="63">
        <f t="shared" ref="OE12:OE41" si="320">SUM(OC12:OD12)</f>
        <v>601</v>
      </c>
      <c r="OF12" s="35">
        <f t="shared" ref="OF12:OH64" si="321">SUM(NN12,NQ12,NT12,NW12,NZ12,OC12)</f>
        <v>14004</v>
      </c>
      <c r="OG12" s="40">
        <f t="shared" si="132"/>
        <v>0</v>
      </c>
      <c r="OH12" s="63">
        <f t="shared" si="132"/>
        <v>14004</v>
      </c>
      <c r="OI12" s="35"/>
      <c r="OJ12" s="40"/>
      <c r="OK12" s="63">
        <f t="shared" ref="OK12:OK64" si="322">SUM(OI12:OJ12)</f>
        <v>0</v>
      </c>
      <c r="OL12" s="35"/>
      <c r="OM12" s="40"/>
      <c r="ON12" s="63">
        <f t="shared" ref="ON12:ON64" si="323">SUM(OL12:OM12)</f>
        <v>0</v>
      </c>
      <c r="OO12" s="35"/>
      <c r="OP12" s="40"/>
      <c r="OQ12" s="63">
        <f t="shared" ref="OQ12:OQ64" si="324">SUM(OO12:OP12)</f>
        <v>0</v>
      </c>
      <c r="OR12" s="35"/>
      <c r="OS12" s="40"/>
      <c r="OT12" s="63">
        <f t="shared" ref="OT12:OT64" si="325">SUM(OR12:OS12)</f>
        <v>0</v>
      </c>
      <c r="OU12" s="35"/>
      <c r="OV12" s="40"/>
      <c r="OW12" s="63">
        <f t="shared" ref="OW12:OW64" si="326">SUM(OU12:OV12)</f>
        <v>0</v>
      </c>
      <c r="OX12" s="35"/>
      <c r="OY12" s="40"/>
      <c r="OZ12" s="63">
        <f t="shared" ref="OZ12:OZ64" si="327">SUM(OX12:OY12)</f>
        <v>0</v>
      </c>
      <c r="PA12" s="35"/>
      <c r="PB12" s="40"/>
      <c r="PC12" s="63">
        <f t="shared" ref="PC12:PC41" si="328">SUM(PA12:PB12)</f>
        <v>0</v>
      </c>
      <c r="PD12" s="35"/>
      <c r="PE12" s="40"/>
      <c r="PF12" s="63">
        <f t="shared" ref="PF12:PF41" si="329">SUM(PD12:PE12)</f>
        <v>0</v>
      </c>
      <c r="PG12" s="35"/>
      <c r="PH12" s="40"/>
      <c r="PI12" s="63">
        <f t="shared" ref="PI12:PI41" si="330">SUM(PG12:PH12)</f>
        <v>0</v>
      </c>
      <c r="PJ12" s="35"/>
      <c r="PK12" s="40"/>
      <c r="PL12" s="63">
        <f t="shared" ref="PL12:PL41" si="331">SUM(PJ12:PK12)</f>
        <v>0</v>
      </c>
      <c r="PM12" s="35">
        <f t="shared" ref="PM12:PO64" si="332">SUM(OI12,OL12,OO12,OR12,OU12,OX12,PA12,PD12,PG12,PJ12)</f>
        <v>0</v>
      </c>
      <c r="PN12" s="40">
        <f t="shared" si="133"/>
        <v>0</v>
      </c>
      <c r="PO12" s="63">
        <f t="shared" si="133"/>
        <v>0</v>
      </c>
      <c r="PP12" s="35"/>
      <c r="PQ12" s="40"/>
      <c r="PR12" s="63">
        <f t="shared" ref="PR12:PR64" si="333">SUM(PP12:PQ12)</f>
        <v>0</v>
      </c>
      <c r="PS12" s="35"/>
      <c r="PT12" s="40"/>
      <c r="PU12" s="63">
        <f t="shared" ref="PU12:PU64" si="334">SUM(PS12:PT12)</f>
        <v>0</v>
      </c>
      <c r="PV12" s="40"/>
      <c r="PW12" s="40"/>
      <c r="PX12" s="63">
        <f t="shared" ref="PX12:PX64" si="335">SUM(PV12:PW12)</f>
        <v>0</v>
      </c>
      <c r="PY12" s="35">
        <f t="shared" ref="PY12:PY64" si="336">SUM(PP12,PS12,PV12)</f>
        <v>0</v>
      </c>
      <c r="PZ12" s="40">
        <f t="shared" ref="PZ12:PZ64" si="337">SUM(PQ12,PT12,PW12)</f>
        <v>0</v>
      </c>
      <c r="QA12" s="63">
        <f t="shared" ref="QA12:QA64" si="338">SUM(PR12,PU12,PX12)</f>
        <v>0</v>
      </c>
      <c r="QB12" s="35">
        <f t="shared" si="134"/>
        <v>14004</v>
      </c>
      <c r="QC12" s="40">
        <f t="shared" si="135"/>
        <v>0</v>
      </c>
      <c r="QD12" s="63">
        <f t="shared" si="136"/>
        <v>14004</v>
      </c>
      <c r="QE12" s="35">
        <f t="shared" si="137"/>
        <v>427471</v>
      </c>
      <c r="QF12" s="40">
        <f t="shared" si="138"/>
        <v>39129</v>
      </c>
      <c r="QG12" s="63">
        <f t="shared" si="139"/>
        <v>466600</v>
      </c>
      <c r="QH12" s="35">
        <f t="shared" si="140"/>
        <v>427471</v>
      </c>
      <c r="QI12" s="40">
        <f t="shared" si="141"/>
        <v>39129</v>
      </c>
      <c r="QJ12" s="63">
        <f t="shared" si="142"/>
        <v>466600</v>
      </c>
      <c r="QK12" s="35"/>
      <c r="QL12" s="40"/>
      <c r="QM12" s="55"/>
      <c r="QN12" s="35">
        <f t="shared" ref="QN12:QN64" si="339">SUM(QH12,QK12)</f>
        <v>427471</v>
      </c>
      <c r="QO12" s="40">
        <f t="shared" ref="QO12:QO64" si="340">SUM(QI12,QL12)</f>
        <v>39129</v>
      </c>
      <c r="QP12" s="63">
        <f t="shared" ref="QP12:QP64" si="341">SUM(QJ12,QM12)</f>
        <v>466600</v>
      </c>
      <c r="QQ12" s="35">
        <f t="shared" si="143"/>
        <v>984461</v>
      </c>
      <c r="QR12" s="40">
        <f t="shared" si="144"/>
        <v>54980</v>
      </c>
      <c r="QS12" s="63">
        <f t="shared" si="145"/>
        <v>1039441</v>
      </c>
    </row>
    <row r="13" spans="1:461" ht="15.75">
      <c r="A13" s="2">
        <v>3</v>
      </c>
      <c r="B13" s="22" t="s">
        <v>5</v>
      </c>
      <c r="C13" s="40">
        <f>440033+829+900+2220</f>
        <v>443982</v>
      </c>
      <c r="D13" s="40">
        <f>900+1600-1547+3797</f>
        <v>4750</v>
      </c>
      <c r="E13" s="63">
        <f t="shared" si="146"/>
        <v>448732</v>
      </c>
      <c r="F13" s="40">
        <f>104458-20+2342+5061</f>
        <v>111841</v>
      </c>
      <c r="G13" s="40">
        <f>400-1616+3749+1066</f>
        <v>3599</v>
      </c>
      <c r="H13" s="63">
        <f t="shared" si="147"/>
        <v>115440</v>
      </c>
      <c r="I13" s="40">
        <f>99039+797+1425+4053</f>
        <v>105314</v>
      </c>
      <c r="J13" s="40">
        <f>45+20-3703-125</f>
        <v>-3763</v>
      </c>
      <c r="K13" s="63">
        <f t="shared" si="148"/>
        <v>101551</v>
      </c>
      <c r="L13" s="40">
        <f>75666+7918+815+28055</f>
        <v>112454</v>
      </c>
      <c r="M13" s="40">
        <f>-219+5443+9056</f>
        <v>14280</v>
      </c>
      <c r="N13" s="63">
        <f t="shared" si="149"/>
        <v>126734</v>
      </c>
      <c r="O13" s="40">
        <f>88252+900+63+385+1595</f>
        <v>91195</v>
      </c>
      <c r="P13" s="40">
        <f>-608-340+521-1258-684+630</f>
        <v>-1739</v>
      </c>
      <c r="Q13" s="63">
        <f t="shared" si="150"/>
        <v>89456</v>
      </c>
      <c r="R13" s="40">
        <f>80185-1615+4608</f>
        <v>83178</v>
      </c>
      <c r="S13" s="40">
        <f>-20-1706+5686</f>
        <v>3960</v>
      </c>
      <c r="T13" s="63">
        <f t="shared" si="151"/>
        <v>87138</v>
      </c>
      <c r="U13" s="40">
        <v>5969</v>
      </c>
      <c r="V13" s="40">
        <v>-399</v>
      </c>
      <c r="W13" s="63">
        <f t="shared" si="152"/>
        <v>5570</v>
      </c>
      <c r="X13" s="40">
        <f>28005+1589+320+11056</f>
        <v>40970</v>
      </c>
      <c r="Y13" s="40">
        <f>-51+430-55+95</f>
        <v>419</v>
      </c>
      <c r="Z13" s="63">
        <f t="shared" si="153"/>
        <v>41389</v>
      </c>
      <c r="AA13" s="40">
        <f>284508-816+1526-52953</f>
        <v>232265</v>
      </c>
      <c r="AB13" s="40">
        <v>28711</v>
      </c>
      <c r="AC13" s="63">
        <f t="shared" si="154"/>
        <v>260976</v>
      </c>
      <c r="AD13" s="35">
        <f t="shared" si="155"/>
        <v>1227168</v>
      </c>
      <c r="AE13" s="40">
        <f t="shared" si="156"/>
        <v>49818</v>
      </c>
      <c r="AF13" s="63">
        <f t="shared" si="157"/>
        <v>1276986</v>
      </c>
      <c r="AG13" s="40">
        <v>5594</v>
      </c>
      <c r="AH13" s="40"/>
      <c r="AI13" s="63">
        <f t="shared" si="158"/>
        <v>5594</v>
      </c>
      <c r="AJ13" s="40">
        <f>574129+5000+15937-21003</f>
        <v>574063</v>
      </c>
      <c r="AK13" s="40">
        <f>-1295-125-29700-3958-203-287-4713-5279-3596-63880-25461</f>
        <v>-138497</v>
      </c>
      <c r="AL13" s="63">
        <f t="shared" si="159"/>
        <v>435566</v>
      </c>
      <c r="AM13" s="40"/>
      <c r="AN13" s="40"/>
      <c r="AO13" s="63">
        <f t="shared" si="160"/>
        <v>0</v>
      </c>
      <c r="AP13" s="40">
        <f>4480+5248</f>
        <v>9728</v>
      </c>
      <c r="AQ13" s="40">
        <f>-2-63-30-52-24-1318-742-183-23-205+42+20+183+72+5+59+116</f>
        <v>-2145</v>
      </c>
      <c r="AR13" s="63">
        <f t="shared" si="161"/>
        <v>7583</v>
      </c>
      <c r="AS13" s="40">
        <f>68845-32000+32000</f>
        <v>68845</v>
      </c>
      <c r="AT13" s="40"/>
      <c r="AU13" s="63">
        <f t="shared" si="162"/>
        <v>68845</v>
      </c>
      <c r="AV13" s="40">
        <v>2436</v>
      </c>
      <c r="AW13" s="40"/>
      <c r="AX13" s="63">
        <f t="shared" si="163"/>
        <v>2436</v>
      </c>
      <c r="AY13" s="40">
        <v>115695</v>
      </c>
      <c r="AZ13" s="40">
        <f>1295-3302</f>
        <v>-2007</v>
      </c>
      <c r="BA13" s="63">
        <f t="shared" si="164"/>
        <v>113688</v>
      </c>
      <c r="BB13" s="40">
        <f>25512+490+105</f>
        <v>26107</v>
      </c>
      <c r="BC13" s="40">
        <f>-2+2878</f>
        <v>2876</v>
      </c>
      <c r="BD13" s="63">
        <f t="shared" si="165"/>
        <v>28983</v>
      </c>
      <c r="BE13" s="40">
        <v>70</v>
      </c>
      <c r="BF13" s="40"/>
      <c r="BG13" s="63">
        <f t="shared" si="166"/>
        <v>70</v>
      </c>
      <c r="BH13" s="35">
        <f>6069-2610</f>
        <v>3459</v>
      </c>
      <c r="BI13" s="40"/>
      <c r="BJ13" s="63">
        <f t="shared" si="167"/>
        <v>3459</v>
      </c>
      <c r="BK13" s="35">
        <f>10000-3990</f>
        <v>6010</v>
      </c>
      <c r="BL13" s="40">
        <f>-879+496+2+1100</f>
        <v>719</v>
      </c>
      <c r="BM13" s="63">
        <f t="shared" si="168"/>
        <v>6729</v>
      </c>
      <c r="BN13" s="35">
        <v>3455</v>
      </c>
      <c r="BO13" s="40">
        <v>-47</v>
      </c>
      <c r="BP13" s="63">
        <f t="shared" si="169"/>
        <v>3408</v>
      </c>
      <c r="BQ13" s="35">
        <f>1040+7300</f>
        <v>8340</v>
      </c>
      <c r="BR13" s="40">
        <v>-1436</v>
      </c>
      <c r="BS13" s="63">
        <f t="shared" si="170"/>
        <v>6904</v>
      </c>
      <c r="BT13" s="35">
        <v>2095</v>
      </c>
      <c r="BU13" s="40">
        <v>51</v>
      </c>
      <c r="BV13" s="63">
        <f t="shared" si="171"/>
        <v>2146</v>
      </c>
      <c r="BW13" s="35"/>
      <c r="BX13" s="40"/>
      <c r="BY13" s="63">
        <f t="shared" si="172"/>
        <v>0</v>
      </c>
      <c r="BZ13" s="35"/>
      <c r="CA13" s="40">
        <f>7+1</f>
        <v>8</v>
      </c>
      <c r="CB13" s="63">
        <f t="shared" si="173"/>
        <v>8</v>
      </c>
      <c r="CC13" s="35">
        <f t="shared" si="174"/>
        <v>820303</v>
      </c>
      <c r="CD13" s="40">
        <f t="shared" si="131"/>
        <v>-140478</v>
      </c>
      <c r="CE13" s="63">
        <f t="shared" si="131"/>
        <v>679825</v>
      </c>
      <c r="CF13" s="40">
        <f>41234+6537</f>
        <v>47771</v>
      </c>
      <c r="CG13" s="40"/>
      <c r="CH13" s="63">
        <f t="shared" si="175"/>
        <v>47771</v>
      </c>
      <c r="CI13" s="40">
        <f>45098-3322</f>
        <v>41776</v>
      </c>
      <c r="CJ13" s="40">
        <f>-1100-322</f>
        <v>-1422</v>
      </c>
      <c r="CK13" s="63">
        <f t="shared" si="176"/>
        <v>40354</v>
      </c>
      <c r="CL13" s="40">
        <f>141889+3404-10710</f>
        <v>134583</v>
      </c>
      <c r="CM13" s="40"/>
      <c r="CN13" s="63">
        <f t="shared" si="177"/>
        <v>134583</v>
      </c>
      <c r="CO13" s="40">
        <f>7725-1776+30</f>
        <v>5979</v>
      </c>
      <c r="CP13" s="40">
        <f>-1+30</f>
        <v>29</v>
      </c>
      <c r="CQ13" s="63">
        <f t="shared" si="178"/>
        <v>6008</v>
      </c>
      <c r="CR13" s="40">
        <v>3144</v>
      </c>
      <c r="CS13" s="40"/>
      <c r="CT13" s="63">
        <f t="shared" si="179"/>
        <v>3144</v>
      </c>
      <c r="CU13" s="40">
        <f>5940-100-1000</f>
        <v>4840</v>
      </c>
      <c r="CV13" s="40">
        <v>-839</v>
      </c>
      <c r="CW13" s="63">
        <f t="shared" si="180"/>
        <v>4001</v>
      </c>
      <c r="CX13" s="40">
        <f>44608-10904+250+5640</f>
        <v>39594</v>
      </c>
      <c r="CY13" s="40"/>
      <c r="CZ13" s="63">
        <f t="shared" si="181"/>
        <v>39594</v>
      </c>
      <c r="DA13" s="35">
        <f t="shared" si="182"/>
        <v>277687</v>
      </c>
      <c r="DB13" s="40">
        <f t="shared" si="183"/>
        <v>-2232</v>
      </c>
      <c r="DC13" s="63">
        <f t="shared" si="184"/>
        <v>275455</v>
      </c>
      <c r="DD13" s="40">
        <v>363692</v>
      </c>
      <c r="DE13" s="40">
        <f>2313-48</f>
        <v>2265</v>
      </c>
      <c r="DF13" s="63">
        <f t="shared" si="185"/>
        <v>365957</v>
      </c>
      <c r="DG13" s="40"/>
      <c r="DH13" s="40"/>
      <c r="DI13" s="63">
        <f t="shared" si="186"/>
        <v>0</v>
      </c>
      <c r="DJ13" s="40"/>
      <c r="DK13" s="40"/>
      <c r="DL13" s="63">
        <f t="shared" si="187"/>
        <v>0</v>
      </c>
      <c r="DM13" s="35">
        <f t="shared" si="188"/>
        <v>363692</v>
      </c>
      <c r="DN13" s="40">
        <f t="shared" si="189"/>
        <v>2265</v>
      </c>
      <c r="DO13" s="63">
        <f t="shared" si="190"/>
        <v>365957</v>
      </c>
      <c r="DP13" s="40">
        <f>238529+38000</f>
        <v>276529</v>
      </c>
      <c r="DQ13" s="40"/>
      <c r="DR13" s="63">
        <f t="shared" si="191"/>
        <v>276529</v>
      </c>
      <c r="DS13" s="40">
        <v>60675</v>
      </c>
      <c r="DT13" s="40">
        <v>-1000</v>
      </c>
      <c r="DU13" s="63">
        <f t="shared" si="192"/>
        <v>59675</v>
      </c>
      <c r="DV13" s="40">
        <v>108000</v>
      </c>
      <c r="DW13" s="40">
        <v>-15000</v>
      </c>
      <c r="DX13" s="63">
        <f t="shared" si="193"/>
        <v>93000</v>
      </c>
      <c r="DY13" s="35">
        <f t="shared" si="194"/>
        <v>445204</v>
      </c>
      <c r="DZ13" s="40">
        <f t="shared" si="195"/>
        <v>-16000</v>
      </c>
      <c r="EA13" s="63">
        <f t="shared" si="196"/>
        <v>429204</v>
      </c>
      <c r="EB13" s="40">
        <v>10000</v>
      </c>
      <c r="EC13" s="40">
        <v>-309</v>
      </c>
      <c r="ED13" s="63">
        <f t="shared" si="197"/>
        <v>9691</v>
      </c>
      <c r="EE13" s="40"/>
      <c r="EF13" s="40"/>
      <c r="EG13" s="63">
        <f t="shared" si="198"/>
        <v>0</v>
      </c>
      <c r="EH13" s="40"/>
      <c r="EI13" s="40"/>
      <c r="EJ13" s="63">
        <f t="shared" si="199"/>
        <v>0</v>
      </c>
      <c r="EK13" s="40"/>
      <c r="EL13" s="40"/>
      <c r="EM13" s="63">
        <f t="shared" si="200"/>
        <v>0</v>
      </c>
      <c r="EN13" s="40"/>
      <c r="EO13" s="40"/>
      <c r="EP13" s="63">
        <f t="shared" si="201"/>
        <v>0</v>
      </c>
      <c r="EQ13" s="40"/>
      <c r="ER13" s="40"/>
      <c r="ES13" s="63">
        <f t="shared" si="202"/>
        <v>0</v>
      </c>
      <c r="ET13" s="40">
        <f>10761-2631+9837+1858</f>
        <v>19825</v>
      </c>
      <c r="EU13" s="40">
        <v>-1100</v>
      </c>
      <c r="EV13" s="63">
        <f t="shared" si="203"/>
        <v>18725</v>
      </c>
      <c r="EW13" s="35">
        <f t="shared" si="204"/>
        <v>19825</v>
      </c>
      <c r="EX13" s="40">
        <f t="shared" si="205"/>
        <v>-1100</v>
      </c>
      <c r="EY13" s="63">
        <f t="shared" si="206"/>
        <v>18725</v>
      </c>
      <c r="EZ13" s="40">
        <f>60349-5697+16000+4436-15662</f>
        <v>59426</v>
      </c>
      <c r="FA13" s="40">
        <f>51+317+364-1088-3808-262+2195-1052</f>
        <v>-3283</v>
      </c>
      <c r="FB13" s="63">
        <f t="shared" si="207"/>
        <v>56143</v>
      </c>
      <c r="FC13" s="40">
        <f>29240-2230</f>
        <v>27010</v>
      </c>
      <c r="FD13" s="40">
        <f>-2168-622</f>
        <v>-2790</v>
      </c>
      <c r="FE13" s="63">
        <f t="shared" si="208"/>
        <v>24220</v>
      </c>
      <c r="FF13" s="35">
        <f t="shared" si="209"/>
        <v>86436</v>
      </c>
      <c r="FG13" s="40">
        <f t="shared" si="210"/>
        <v>-6073</v>
      </c>
      <c r="FH13" s="63">
        <f t="shared" si="211"/>
        <v>80363</v>
      </c>
      <c r="FI13" s="40">
        <f>1398+500</f>
        <v>1898</v>
      </c>
      <c r="FJ13" s="40">
        <f>-99-82-7-70</f>
        <v>-258</v>
      </c>
      <c r="FK13" s="63">
        <f t="shared" si="212"/>
        <v>1640</v>
      </c>
      <c r="FL13" s="40">
        <v>2536</v>
      </c>
      <c r="FM13" s="40">
        <f>90+22</f>
        <v>112</v>
      </c>
      <c r="FN13" s="63">
        <f t="shared" si="213"/>
        <v>2648</v>
      </c>
      <c r="FO13" s="40">
        <f>1475+289</f>
        <v>1764</v>
      </c>
      <c r="FP13" s="40">
        <v>590</v>
      </c>
      <c r="FQ13" s="63">
        <f t="shared" si="214"/>
        <v>2354</v>
      </c>
      <c r="FR13" s="40">
        <v>581</v>
      </c>
      <c r="FS13" s="40"/>
      <c r="FT13" s="63">
        <f t="shared" si="215"/>
        <v>581</v>
      </c>
      <c r="FU13" s="35">
        <f t="shared" si="216"/>
        <v>6779</v>
      </c>
      <c r="FV13" s="40">
        <f t="shared" si="217"/>
        <v>444</v>
      </c>
      <c r="FW13" s="63">
        <f t="shared" si="218"/>
        <v>7223</v>
      </c>
      <c r="FX13" s="40">
        <v>41533</v>
      </c>
      <c r="FY13" s="40">
        <f>123800+73712</f>
        <v>197512</v>
      </c>
      <c r="FZ13" s="63">
        <f t="shared" si="219"/>
        <v>239045</v>
      </c>
      <c r="GA13" s="35"/>
      <c r="GB13" s="40"/>
      <c r="GC13" s="63">
        <f t="shared" si="220"/>
        <v>0</v>
      </c>
      <c r="GD13" s="40">
        <v>304258</v>
      </c>
      <c r="GE13" s="40">
        <v>-35000</v>
      </c>
      <c r="GF13" s="63">
        <f t="shared" si="221"/>
        <v>269258</v>
      </c>
      <c r="GG13" s="35">
        <f t="shared" si="222"/>
        <v>345791</v>
      </c>
      <c r="GH13" s="40">
        <f t="shared" si="223"/>
        <v>162512</v>
      </c>
      <c r="GI13" s="63">
        <f t="shared" si="224"/>
        <v>508303</v>
      </c>
      <c r="GJ13" s="35">
        <f t="shared" si="225"/>
        <v>2375717</v>
      </c>
      <c r="GK13" s="40">
        <f t="shared" si="226"/>
        <v>-971</v>
      </c>
      <c r="GL13" s="63">
        <f t="shared" si="227"/>
        <v>2374746</v>
      </c>
      <c r="GM13" s="40"/>
      <c r="GN13" s="40"/>
      <c r="GO13" s="63">
        <f t="shared" si="228"/>
        <v>0</v>
      </c>
      <c r="GP13" s="40">
        <v>38905</v>
      </c>
      <c r="GQ13" s="40">
        <v>2500</v>
      </c>
      <c r="GR13" s="63">
        <f t="shared" si="229"/>
        <v>41405</v>
      </c>
      <c r="GS13" s="40"/>
      <c r="GT13" s="40"/>
      <c r="GU13" s="63">
        <f t="shared" si="230"/>
        <v>0</v>
      </c>
      <c r="GV13" s="40"/>
      <c r="GW13" s="40"/>
      <c r="GX13" s="63">
        <f t="shared" si="231"/>
        <v>0</v>
      </c>
      <c r="GY13" s="40"/>
      <c r="GZ13" s="40"/>
      <c r="HA13" s="63">
        <f t="shared" si="232"/>
        <v>0</v>
      </c>
      <c r="HB13" s="40"/>
      <c r="HC13" s="40"/>
      <c r="HD13" s="63">
        <f t="shared" si="233"/>
        <v>0</v>
      </c>
      <c r="HE13" s="35">
        <f t="shared" si="234"/>
        <v>38905</v>
      </c>
      <c r="HF13" s="40">
        <f t="shared" si="235"/>
        <v>2500</v>
      </c>
      <c r="HG13" s="63">
        <f t="shared" si="236"/>
        <v>41405</v>
      </c>
      <c r="HH13" s="40"/>
      <c r="HI13" s="40"/>
      <c r="HJ13" s="63">
        <f t="shared" si="237"/>
        <v>0</v>
      </c>
      <c r="HK13" s="35"/>
      <c r="HL13" s="40"/>
      <c r="HM13" s="63">
        <f t="shared" si="238"/>
        <v>0</v>
      </c>
      <c r="HN13" s="35">
        <f t="shared" si="239"/>
        <v>0</v>
      </c>
      <c r="HO13" s="40">
        <f t="shared" si="240"/>
        <v>0</v>
      </c>
      <c r="HP13" s="63">
        <f t="shared" si="241"/>
        <v>0</v>
      </c>
      <c r="HQ13" s="40"/>
      <c r="HR13" s="40"/>
      <c r="HS13" s="63">
        <f t="shared" si="242"/>
        <v>0</v>
      </c>
      <c r="HT13" s="35"/>
      <c r="HU13" s="40"/>
      <c r="HV13" s="63">
        <f t="shared" si="243"/>
        <v>0</v>
      </c>
      <c r="HW13" s="40"/>
      <c r="HX13" s="40"/>
      <c r="HY13" s="63">
        <f t="shared" si="244"/>
        <v>0</v>
      </c>
      <c r="HZ13" s="35"/>
      <c r="IA13" s="40"/>
      <c r="IB13" s="63">
        <f t="shared" si="245"/>
        <v>0</v>
      </c>
      <c r="IC13" s="35">
        <f t="shared" si="246"/>
        <v>0</v>
      </c>
      <c r="ID13" s="40">
        <f t="shared" si="247"/>
        <v>0</v>
      </c>
      <c r="IE13" s="63">
        <f t="shared" si="248"/>
        <v>0</v>
      </c>
      <c r="IF13" s="40"/>
      <c r="IG13" s="40"/>
      <c r="IH13" s="63">
        <f t="shared" si="249"/>
        <v>0</v>
      </c>
      <c r="II13" s="35"/>
      <c r="IJ13" s="40"/>
      <c r="IK13" s="63">
        <f t="shared" si="250"/>
        <v>0</v>
      </c>
      <c r="IL13" s="40"/>
      <c r="IM13" s="40"/>
      <c r="IN13" s="63">
        <f t="shared" si="251"/>
        <v>0</v>
      </c>
      <c r="IO13" s="35">
        <f t="shared" si="252"/>
        <v>0</v>
      </c>
      <c r="IP13" s="40">
        <f t="shared" si="253"/>
        <v>0</v>
      </c>
      <c r="IQ13" s="63">
        <f t="shared" si="254"/>
        <v>0</v>
      </c>
      <c r="IR13" s="40"/>
      <c r="IS13" s="40"/>
      <c r="IT13" s="63">
        <f t="shared" si="255"/>
        <v>0</v>
      </c>
      <c r="IU13" s="40"/>
      <c r="IV13" s="40"/>
      <c r="IW13" s="63">
        <f t="shared" si="256"/>
        <v>0</v>
      </c>
      <c r="IX13" s="40"/>
      <c r="IY13" s="40"/>
      <c r="IZ13" s="63">
        <f t="shared" si="257"/>
        <v>0</v>
      </c>
      <c r="JA13" s="35">
        <f t="shared" si="258"/>
        <v>0</v>
      </c>
      <c r="JB13" s="40">
        <f t="shared" si="259"/>
        <v>0</v>
      </c>
      <c r="JC13" s="63">
        <f t="shared" si="260"/>
        <v>0</v>
      </c>
      <c r="JD13" s="40"/>
      <c r="JE13" s="40"/>
      <c r="JF13" s="63">
        <f t="shared" si="261"/>
        <v>0</v>
      </c>
      <c r="JG13" s="40"/>
      <c r="JH13" s="40"/>
      <c r="JI13" s="63">
        <f t="shared" si="262"/>
        <v>0</v>
      </c>
      <c r="JJ13" s="40"/>
      <c r="JK13" s="40"/>
      <c r="JL13" s="63">
        <f t="shared" si="263"/>
        <v>0</v>
      </c>
      <c r="JM13" s="35">
        <f t="shared" si="264"/>
        <v>0</v>
      </c>
      <c r="JN13" s="40">
        <f t="shared" si="265"/>
        <v>0</v>
      </c>
      <c r="JO13" s="63">
        <f t="shared" si="266"/>
        <v>0</v>
      </c>
      <c r="JP13" s="40">
        <f>2161+2873+750+4378+688</f>
        <v>10850</v>
      </c>
      <c r="JQ13" s="40">
        <f>465-40-107-37-184+35+45</f>
        <v>177</v>
      </c>
      <c r="JR13" s="63">
        <f t="shared" si="267"/>
        <v>11027</v>
      </c>
      <c r="JS13" s="35"/>
      <c r="JT13" s="40"/>
      <c r="JU13" s="63">
        <f t="shared" si="268"/>
        <v>0</v>
      </c>
      <c r="JV13" s="35"/>
      <c r="JW13" s="40"/>
      <c r="JX13" s="63">
        <f t="shared" si="269"/>
        <v>0</v>
      </c>
      <c r="JY13" s="35">
        <f t="shared" si="270"/>
        <v>0</v>
      </c>
      <c r="JZ13" s="40">
        <f t="shared" si="271"/>
        <v>0</v>
      </c>
      <c r="KA13" s="63">
        <f t="shared" si="272"/>
        <v>0</v>
      </c>
      <c r="KB13" s="40"/>
      <c r="KC13" s="40"/>
      <c r="KD13" s="63">
        <f t="shared" si="273"/>
        <v>0</v>
      </c>
      <c r="KE13" s="35">
        <f t="shared" si="274"/>
        <v>49755</v>
      </c>
      <c r="KF13" s="40">
        <f t="shared" si="275"/>
        <v>2677</v>
      </c>
      <c r="KG13" s="63">
        <f t="shared" si="276"/>
        <v>52432</v>
      </c>
      <c r="KH13" s="35"/>
      <c r="KI13" s="40"/>
      <c r="KJ13" s="63">
        <f t="shared" si="277"/>
        <v>0</v>
      </c>
      <c r="KK13" s="40"/>
      <c r="KL13" s="40"/>
      <c r="KM13" s="63">
        <f t="shared" si="278"/>
        <v>0</v>
      </c>
      <c r="KN13" s="40"/>
      <c r="KO13" s="40"/>
      <c r="KP13" s="63">
        <f t="shared" si="279"/>
        <v>0</v>
      </c>
      <c r="KQ13" s="35">
        <f t="shared" si="280"/>
        <v>0</v>
      </c>
      <c r="KR13" s="40">
        <f t="shared" si="281"/>
        <v>0</v>
      </c>
      <c r="KS13" s="63">
        <f t="shared" si="282"/>
        <v>0</v>
      </c>
      <c r="KT13" s="40"/>
      <c r="KU13" s="40"/>
      <c r="KV13" s="63">
        <f t="shared" si="283"/>
        <v>0</v>
      </c>
      <c r="KW13" s="40"/>
      <c r="KX13" s="40"/>
      <c r="KY13" s="63">
        <f t="shared" si="284"/>
        <v>0</v>
      </c>
      <c r="KZ13" s="40"/>
      <c r="LA13" s="40"/>
      <c r="LB13" s="63">
        <f t="shared" si="285"/>
        <v>0</v>
      </c>
      <c r="LC13" s="40"/>
      <c r="LD13" s="40"/>
      <c r="LE13" s="63">
        <f t="shared" si="286"/>
        <v>0</v>
      </c>
      <c r="LF13" s="40"/>
      <c r="LG13" s="40"/>
      <c r="LH13" s="63">
        <f t="shared" si="287"/>
        <v>0</v>
      </c>
      <c r="LI13" s="40"/>
      <c r="LJ13" s="40"/>
      <c r="LK13" s="63">
        <f t="shared" si="288"/>
        <v>0</v>
      </c>
      <c r="LL13" s="40"/>
      <c r="LM13" s="40"/>
      <c r="LN13" s="63">
        <f t="shared" si="289"/>
        <v>0</v>
      </c>
      <c r="LO13" s="35">
        <f t="shared" si="290"/>
        <v>0</v>
      </c>
      <c r="LP13" s="40">
        <f t="shared" si="291"/>
        <v>0</v>
      </c>
      <c r="LQ13" s="63">
        <f t="shared" si="292"/>
        <v>0</v>
      </c>
      <c r="LR13" s="40"/>
      <c r="LS13" s="40"/>
      <c r="LT13" s="63">
        <f t="shared" si="293"/>
        <v>0</v>
      </c>
      <c r="LU13" s="40"/>
      <c r="LV13" s="40"/>
      <c r="LW13" s="63">
        <f t="shared" si="294"/>
        <v>0</v>
      </c>
      <c r="LX13" s="35">
        <f t="shared" si="295"/>
        <v>0</v>
      </c>
      <c r="LY13" s="40">
        <f t="shared" si="296"/>
        <v>0</v>
      </c>
      <c r="LZ13" s="63">
        <f t="shared" si="297"/>
        <v>0</v>
      </c>
      <c r="MA13" s="35">
        <f t="shared" si="298"/>
        <v>2425472</v>
      </c>
      <c r="MB13" s="40">
        <f t="shared" si="299"/>
        <v>1706</v>
      </c>
      <c r="MC13" s="63">
        <f t="shared" si="300"/>
        <v>2427178</v>
      </c>
      <c r="MD13" s="40"/>
      <c r="ME13" s="40"/>
      <c r="MF13" s="63">
        <f t="shared" si="301"/>
        <v>0</v>
      </c>
      <c r="MG13" s="40"/>
      <c r="MH13" s="40"/>
      <c r="MI13" s="63">
        <f t="shared" si="302"/>
        <v>0</v>
      </c>
      <c r="MJ13" s="40"/>
      <c r="MK13" s="40"/>
      <c r="ML13" s="63">
        <f t="shared" si="303"/>
        <v>0</v>
      </c>
      <c r="MM13" s="40"/>
      <c r="MN13" s="40"/>
      <c r="MO13" s="63">
        <f t="shared" si="304"/>
        <v>0</v>
      </c>
      <c r="MP13" s="40"/>
      <c r="MQ13" s="40"/>
      <c r="MR13" s="63">
        <f t="shared" si="305"/>
        <v>0</v>
      </c>
      <c r="MS13" s="35"/>
      <c r="MT13" s="40"/>
      <c r="MU13" s="63">
        <f t="shared" si="306"/>
        <v>0</v>
      </c>
      <c r="MV13" s="40"/>
      <c r="MW13" s="40"/>
      <c r="MX13" s="63">
        <f t="shared" si="307"/>
        <v>0</v>
      </c>
      <c r="MY13" s="40"/>
      <c r="MZ13" s="40"/>
      <c r="NA13" s="63">
        <f t="shared" si="308"/>
        <v>0</v>
      </c>
      <c r="NB13" s="40"/>
      <c r="NC13" s="40"/>
      <c r="ND13" s="63">
        <f t="shared" si="309"/>
        <v>0</v>
      </c>
      <c r="NE13" s="35"/>
      <c r="NF13" s="40"/>
      <c r="NG13" s="63">
        <f t="shared" si="310"/>
        <v>0</v>
      </c>
      <c r="NH13" s="35"/>
      <c r="NI13" s="40"/>
      <c r="NJ13" s="63">
        <f t="shared" si="311"/>
        <v>0</v>
      </c>
      <c r="NK13" s="35">
        <f t="shared" si="312"/>
        <v>0</v>
      </c>
      <c r="NL13" s="40">
        <f t="shared" si="313"/>
        <v>0</v>
      </c>
      <c r="NM13" s="63">
        <f t="shared" si="314"/>
        <v>0</v>
      </c>
      <c r="NN13" s="40"/>
      <c r="NO13" s="40"/>
      <c r="NP13" s="63">
        <f t="shared" si="315"/>
        <v>0</v>
      </c>
      <c r="NQ13" s="40">
        <f>56347-328</f>
        <v>56019</v>
      </c>
      <c r="NR13" s="40">
        <f>-5677+618+604+536+1573+288+80+17085+360+720</f>
        <v>16187</v>
      </c>
      <c r="NS13" s="63">
        <f t="shared" si="316"/>
        <v>72206</v>
      </c>
      <c r="NT13" s="40">
        <v>25827</v>
      </c>
      <c r="NU13" s="40"/>
      <c r="NV13" s="63">
        <f t="shared" si="317"/>
        <v>25827</v>
      </c>
      <c r="NW13" s="35">
        <v>100000</v>
      </c>
      <c r="NX13" s="40">
        <f>-16679+1931+4000</f>
        <v>-10748</v>
      </c>
      <c r="NY13" s="63">
        <f t="shared" si="318"/>
        <v>89252</v>
      </c>
      <c r="NZ13" s="40">
        <v>2264</v>
      </c>
      <c r="OA13" s="40"/>
      <c r="OB13" s="63">
        <f t="shared" si="319"/>
        <v>2264</v>
      </c>
      <c r="OC13" s="40">
        <f>2719+565</f>
        <v>3284</v>
      </c>
      <c r="OD13" s="40">
        <f>2+1007+240+876-30+1</f>
        <v>2096</v>
      </c>
      <c r="OE13" s="63">
        <f t="shared" si="320"/>
        <v>5380</v>
      </c>
      <c r="OF13" s="35">
        <f t="shared" si="321"/>
        <v>187394</v>
      </c>
      <c r="OG13" s="40">
        <f t="shared" si="132"/>
        <v>7535</v>
      </c>
      <c r="OH13" s="63">
        <f t="shared" si="132"/>
        <v>194929</v>
      </c>
      <c r="OI13" s="35"/>
      <c r="OJ13" s="40"/>
      <c r="OK13" s="63">
        <f t="shared" si="322"/>
        <v>0</v>
      </c>
      <c r="OL13" s="35"/>
      <c r="OM13" s="40"/>
      <c r="ON13" s="63">
        <f t="shared" si="323"/>
        <v>0</v>
      </c>
      <c r="OO13" s="35"/>
      <c r="OP13" s="40"/>
      <c r="OQ13" s="63">
        <f t="shared" si="324"/>
        <v>0</v>
      </c>
      <c r="OR13" s="35"/>
      <c r="OS13" s="40"/>
      <c r="OT13" s="63">
        <f t="shared" si="325"/>
        <v>0</v>
      </c>
      <c r="OU13" s="35"/>
      <c r="OV13" s="40"/>
      <c r="OW13" s="63">
        <f t="shared" si="326"/>
        <v>0</v>
      </c>
      <c r="OX13" s="35"/>
      <c r="OY13" s="40"/>
      <c r="OZ13" s="63">
        <f t="shared" si="327"/>
        <v>0</v>
      </c>
      <c r="PA13" s="35">
        <v>300</v>
      </c>
      <c r="PB13" s="40"/>
      <c r="PC13" s="63">
        <f t="shared" si="328"/>
        <v>300</v>
      </c>
      <c r="PD13" s="35"/>
      <c r="PE13" s="40">
        <f>30+99</f>
        <v>129</v>
      </c>
      <c r="PF13" s="63">
        <f t="shared" si="329"/>
        <v>129</v>
      </c>
      <c r="PG13" s="35"/>
      <c r="PH13" s="40">
        <f>140+210</f>
        <v>350</v>
      </c>
      <c r="PI13" s="63">
        <f t="shared" si="330"/>
        <v>350</v>
      </c>
      <c r="PJ13" s="35"/>
      <c r="PK13" s="40">
        <f>125+3958+203+287</f>
        <v>4573</v>
      </c>
      <c r="PL13" s="63">
        <f t="shared" si="331"/>
        <v>4573</v>
      </c>
      <c r="PM13" s="35">
        <f t="shared" si="332"/>
        <v>300</v>
      </c>
      <c r="PN13" s="40">
        <f t="shared" si="133"/>
        <v>5052</v>
      </c>
      <c r="PO13" s="63">
        <f t="shared" si="133"/>
        <v>5352</v>
      </c>
      <c r="PP13" s="35"/>
      <c r="PQ13" s="40"/>
      <c r="PR13" s="63">
        <f t="shared" si="333"/>
        <v>0</v>
      </c>
      <c r="PS13" s="35"/>
      <c r="PT13" s="40"/>
      <c r="PU13" s="63">
        <f t="shared" si="334"/>
        <v>0</v>
      </c>
      <c r="PV13" s="40"/>
      <c r="PW13" s="40"/>
      <c r="PX13" s="63">
        <f t="shared" si="335"/>
        <v>0</v>
      </c>
      <c r="PY13" s="35">
        <f t="shared" si="336"/>
        <v>0</v>
      </c>
      <c r="PZ13" s="40">
        <f t="shared" si="337"/>
        <v>0</v>
      </c>
      <c r="QA13" s="63">
        <f t="shared" si="338"/>
        <v>0</v>
      </c>
      <c r="QB13" s="35">
        <f t="shared" si="134"/>
        <v>187694</v>
      </c>
      <c r="QC13" s="40">
        <f t="shared" si="135"/>
        <v>12587</v>
      </c>
      <c r="QD13" s="63">
        <f t="shared" si="136"/>
        <v>200281</v>
      </c>
      <c r="QE13" s="35">
        <f t="shared" si="137"/>
        <v>2613166</v>
      </c>
      <c r="QF13" s="40">
        <f t="shared" si="138"/>
        <v>14293</v>
      </c>
      <c r="QG13" s="63">
        <f t="shared" si="139"/>
        <v>2627459</v>
      </c>
      <c r="QH13" s="35">
        <f t="shared" si="140"/>
        <v>2618760</v>
      </c>
      <c r="QI13" s="40">
        <f t="shared" si="141"/>
        <v>14293</v>
      </c>
      <c r="QJ13" s="63">
        <f t="shared" si="142"/>
        <v>2633053</v>
      </c>
      <c r="QK13" s="35"/>
      <c r="QL13" s="40"/>
      <c r="QM13" s="55"/>
      <c r="QN13" s="35">
        <f t="shared" si="339"/>
        <v>2618760</v>
      </c>
      <c r="QO13" s="40">
        <f t="shared" si="340"/>
        <v>14293</v>
      </c>
      <c r="QP13" s="63">
        <f t="shared" si="341"/>
        <v>2633053</v>
      </c>
      <c r="QQ13" s="35">
        <f t="shared" si="143"/>
        <v>3845928</v>
      </c>
      <c r="QR13" s="40">
        <f t="shared" si="144"/>
        <v>64111</v>
      </c>
      <c r="QS13" s="63">
        <f t="shared" si="145"/>
        <v>3910039</v>
      </c>
    </row>
    <row r="14" spans="1:461" ht="15.75">
      <c r="A14" s="3">
        <v>4</v>
      </c>
      <c r="B14" s="23" t="s">
        <v>6</v>
      </c>
      <c r="C14" s="40">
        <f>19276+200+984</f>
        <v>20460</v>
      </c>
      <c r="D14" s="40">
        <f>230+3787</f>
        <v>4017</v>
      </c>
      <c r="E14" s="63">
        <f t="shared" si="146"/>
        <v>24477</v>
      </c>
      <c r="F14" s="40">
        <v>1339</v>
      </c>
      <c r="G14" s="40">
        <v>1700</v>
      </c>
      <c r="H14" s="63">
        <f t="shared" si="147"/>
        <v>3039</v>
      </c>
      <c r="I14" s="40">
        <v>394</v>
      </c>
      <c r="J14" s="40">
        <f>875-15-108+123+2960</f>
        <v>3835</v>
      </c>
      <c r="K14" s="63">
        <f t="shared" si="148"/>
        <v>4229</v>
      </c>
      <c r="L14" s="40">
        <v>1752</v>
      </c>
      <c r="M14" s="40">
        <f>1151+668</f>
        <v>1819</v>
      </c>
      <c r="N14" s="63">
        <f t="shared" si="149"/>
        <v>3571</v>
      </c>
      <c r="O14" s="40">
        <v>710</v>
      </c>
      <c r="P14" s="40">
        <f>217+3186+876</f>
        <v>4279</v>
      </c>
      <c r="Q14" s="63">
        <f t="shared" si="150"/>
        <v>4989</v>
      </c>
      <c r="R14" s="40">
        <f>1258-80</f>
        <v>1178</v>
      </c>
      <c r="S14" s="40">
        <f>758+2135</f>
        <v>2893</v>
      </c>
      <c r="T14" s="63">
        <f t="shared" si="151"/>
        <v>4071</v>
      </c>
      <c r="U14" s="40">
        <v>176</v>
      </c>
      <c r="V14" s="40">
        <v>32</v>
      </c>
      <c r="W14" s="63">
        <f t="shared" si="152"/>
        <v>208</v>
      </c>
      <c r="X14" s="40">
        <v>714</v>
      </c>
      <c r="Y14" s="40"/>
      <c r="Z14" s="63">
        <f t="shared" si="153"/>
        <v>714</v>
      </c>
      <c r="AA14" s="40">
        <v>1455</v>
      </c>
      <c r="AB14" s="40">
        <v>1562</v>
      </c>
      <c r="AC14" s="63">
        <f t="shared" si="154"/>
        <v>3017</v>
      </c>
      <c r="AD14" s="35">
        <f t="shared" si="155"/>
        <v>28178</v>
      </c>
      <c r="AE14" s="40">
        <f t="shared" si="156"/>
        <v>20137</v>
      </c>
      <c r="AF14" s="63">
        <f t="shared" si="157"/>
        <v>48315</v>
      </c>
      <c r="AG14" s="40"/>
      <c r="AH14" s="40"/>
      <c r="AI14" s="63">
        <f t="shared" si="158"/>
        <v>0</v>
      </c>
      <c r="AJ14" s="40">
        <v>27842</v>
      </c>
      <c r="AK14" s="40">
        <v>11574</v>
      </c>
      <c r="AL14" s="63">
        <f t="shared" si="159"/>
        <v>39416</v>
      </c>
      <c r="AM14" s="40">
        <v>1710</v>
      </c>
      <c r="AN14" s="40"/>
      <c r="AO14" s="63">
        <f t="shared" si="160"/>
        <v>1710</v>
      </c>
      <c r="AP14" s="40">
        <v>64</v>
      </c>
      <c r="AQ14" s="40">
        <v>320</v>
      </c>
      <c r="AR14" s="63">
        <f t="shared" si="161"/>
        <v>384</v>
      </c>
      <c r="AS14" s="40"/>
      <c r="AT14" s="40"/>
      <c r="AU14" s="63">
        <f t="shared" si="162"/>
        <v>0</v>
      </c>
      <c r="AV14" s="40">
        <v>120</v>
      </c>
      <c r="AW14" s="40"/>
      <c r="AX14" s="63">
        <f t="shared" si="163"/>
        <v>120</v>
      </c>
      <c r="AY14" s="40"/>
      <c r="AZ14" s="40"/>
      <c r="BA14" s="63">
        <f t="shared" si="164"/>
        <v>0</v>
      </c>
      <c r="BB14" s="40"/>
      <c r="BC14" s="40">
        <v>1</v>
      </c>
      <c r="BD14" s="63">
        <f t="shared" si="165"/>
        <v>1</v>
      </c>
      <c r="BE14" s="40"/>
      <c r="BF14" s="40"/>
      <c r="BG14" s="63">
        <f t="shared" si="166"/>
        <v>0</v>
      </c>
      <c r="BH14" s="35"/>
      <c r="BI14" s="40"/>
      <c r="BJ14" s="63">
        <f t="shared" si="167"/>
        <v>0</v>
      </c>
      <c r="BK14" s="35"/>
      <c r="BL14" s="40">
        <v>381</v>
      </c>
      <c r="BM14" s="63">
        <f t="shared" si="168"/>
        <v>381</v>
      </c>
      <c r="BN14" s="35"/>
      <c r="BO14" s="40"/>
      <c r="BP14" s="63">
        <f t="shared" si="169"/>
        <v>0</v>
      </c>
      <c r="BQ14" s="35"/>
      <c r="BR14" s="40">
        <v>220</v>
      </c>
      <c r="BS14" s="63">
        <f t="shared" si="170"/>
        <v>220</v>
      </c>
      <c r="BT14" s="35"/>
      <c r="BU14" s="40"/>
      <c r="BV14" s="63">
        <f t="shared" si="171"/>
        <v>0</v>
      </c>
      <c r="BW14" s="35"/>
      <c r="BX14" s="40"/>
      <c r="BY14" s="63">
        <f t="shared" si="172"/>
        <v>0</v>
      </c>
      <c r="BZ14" s="35"/>
      <c r="CA14" s="40"/>
      <c r="CB14" s="63">
        <f t="shared" si="173"/>
        <v>0</v>
      </c>
      <c r="CC14" s="35">
        <f t="shared" si="174"/>
        <v>29736</v>
      </c>
      <c r="CD14" s="40">
        <f t="shared" si="131"/>
        <v>12496</v>
      </c>
      <c r="CE14" s="63">
        <f t="shared" si="131"/>
        <v>42232</v>
      </c>
      <c r="CF14" s="40"/>
      <c r="CG14" s="40"/>
      <c r="CH14" s="63">
        <f t="shared" si="175"/>
        <v>0</v>
      </c>
      <c r="CI14" s="40"/>
      <c r="CJ14" s="40"/>
      <c r="CK14" s="63">
        <f t="shared" si="176"/>
        <v>0</v>
      </c>
      <c r="CL14" s="40"/>
      <c r="CM14" s="40"/>
      <c r="CN14" s="63">
        <f t="shared" si="177"/>
        <v>0</v>
      </c>
      <c r="CO14" s="40">
        <v>16</v>
      </c>
      <c r="CP14" s="40">
        <v>-16</v>
      </c>
      <c r="CQ14" s="63">
        <f t="shared" si="178"/>
        <v>0</v>
      </c>
      <c r="CR14" s="40"/>
      <c r="CS14" s="40"/>
      <c r="CT14" s="63">
        <f t="shared" si="179"/>
        <v>0</v>
      </c>
      <c r="CU14" s="40"/>
      <c r="CV14" s="40">
        <v>2</v>
      </c>
      <c r="CW14" s="63">
        <f t="shared" si="180"/>
        <v>2</v>
      </c>
      <c r="CX14" s="40"/>
      <c r="CY14" s="40"/>
      <c r="CZ14" s="63">
        <f t="shared" si="181"/>
        <v>0</v>
      </c>
      <c r="DA14" s="35">
        <f t="shared" si="182"/>
        <v>16</v>
      </c>
      <c r="DB14" s="40">
        <f t="shared" si="183"/>
        <v>-14</v>
      </c>
      <c r="DC14" s="63">
        <f t="shared" si="184"/>
        <v>2</v>
      </c>
      <c r="DD14" s="40"/>
      <c r="DE14" s="40">
        <v>48</v>
      </c>
      <c r="DF14" s="63">
        <f t="shared" si="185"/>
        <v>48</v>
      </c>
      <c r="DG14" s="40"/>
      <c r="DH14" s="40"/>
      <c r="DI14" s="63">
        <f t="shared" si="186"/>
        <v>0</v>
      </c>
      <c r="DJ14" s="40"/>
      <c r="DK14" s="40"/>
      <c r="DL14" s="63">
        <f t="shared" si="187"/>
        <v>0</v>
      </c>
      <c r="DM14" s="35">
        <f t="shared" si="188"/>
        <v>0</v>
      </c>
      <c r="DN14" s="40">
        <f t="shared" si="189"/>
        <v>48</v>
      </c>
      <c r="DO14" s="63">
        <f t="shared" si="190"/>
        <v>48</v>
      </c>
      <c r="DP14" s="40"/>
      <c r="DQ14" s="40"/>
      <c r="DR14" s="63">
        <f t="shared" si="191"/>
        <v>0</v>
      </c>
      <c r="DS14" s="40"/>
      <c r="DT14" s="40"/>
      <c r="DU14" s="63">
        <f t="shared" si="192"/>
        <v>0</v>
      </c>
      <c r="DV14" s="40"/>
      <c r="DW14" s="40"/>
      <c r="DX14" s="63">
        <f t="shared" si="193"/>
        <v>0</v>
      </c>
      <c r="DY14" s="35">
        <f t="shared" si="194"/>
        <v>0</v>
      </c>
      <c r="DZ14" s="40">
        <f t="shared" si="195"/>
        <v>0</v>
      </c>
      <c r="EA14" s="63">
        <f t="shared" si="196"/>
        <v>0</v>
      </c>
      <c r="EB14" s="40"/>
      <c r="EC14" s="40">
        <v>307</v>
      </c>
      <c r="ED14" s="63">
        <f t="shared" si="197"/>
        <v>307</v>
      </c>
      <c r="EE14" s="40"/>
      <c r="EF14" s="40"/>
      <c r="EG14" s="63">
        <f t="shared" si="198"/>
        <v>0</v>
      </c>
      <c r="EH14" s="40"/>
      <c r="EI14" s="40"/>
      <c r="EJ14" s="63">
        <f t="shared" si="199"/>
        <v>0</v>
      </c>
      <c r="EK14" s="40"/>
      <c r="EL14" s="40"/>
      <c r="EM14" s="63">
        <f t="shared" si="200"/>
        <v>0</v>
      </c>
      <c r="EN14" s="40"/>
      <c r="EO14" s="40"/>
      <c r="EP14" s="63">
        <f t="shared" si="201"/>
        <v>0</v>
      </c>
      <c r="EQ14" s="40"/>
      <c r="ER14" s="40"/>
      <c r="ES14" s="63">
        <f t="shared" si="202"/>
        <v>0</v>
      </c>
      <c r="ET14" s="40">
        <f>1500+150</f>
        <v>1650</v>
      </c>
      <c r="EU14" s="40">
        <v>-611</v>
      </c>
      <c r="EV14" s="63">
        <f t="shared" si="203"/>
        <v>1039</v>
      </c>
      <c r="EW14" s="35">
        <f t="shared" si="204"/>
        <v>1650</v>
      </c>
      <c r="EX14" s="40">
        <f t="shared" si="205"/>
        <v>-611</v>
      </c>
      <c r="EY14" s="63">
        <f t="shared" si="206"/>
        <v>1039</v>
      </c>
      <c r="EZ14" s="40"/>
      <c r="FA14" s="40">
        <v>1224</v>
      </c>
      <c r="FB14" s="63">
        <f t="shared" si="207"/>
        <v>1224</v>
      </c>
      <c r="FC14" s="40"/>
      <c r="FD14" s="40"/>
      <c r="FE14" s="63">
        <f t="shared" si="208"/>
        <v>0</v>
      </c>
      <c r="FF14" s="35">
        <f t="shared" si="209"/>
        <v>0</v>
      </c>
      <c r="FG14" s="40">
        <f t="shared" si="210"/>
        <v>1224</v>
      </c>
      <c r="FH14" s="63">
        <f t="shared" si="211"/>
        <v>1224</v>
      </c>
      <c r="FI14" s="40">
        <v>85</v>
      </c>
      <c r="FJ14" s="40">
        <v>38</v>
      </c>
      <c r="FK14" s="63">
        <f t="shared" si="212"/>
        <v>123</v>
      </c>
      <c r="FL14" s="40"/>
      <c r="FM14" s="40"/>
      <c r="FN14" s="63">
        <f t="shared" si="213"/>
        <v>0</v>
      </c>
      <c r="FO14" s="40"/>
      <c r="FP14" s="40"/>
      <c r="FQ14" s="63">
        <f t="shared" si="214"/>
        <v>0</v>
      </c>
      <c r="FR14" s="40"/>
      <c r="FS14" s="40"/>
      <c r="FT14" s="63">
        <f t="shared" si="215"/>
        <v>0</v>
      </c>
      <c r="FU14" s="35">
        <f t="shared" si="216"/>
        <v>85</v>
      </c>
      <c r="FV14" s="40">
        <f t="shared" si="217"/>
        <v>38</v>
      </c>
      <c r="FW14" s="63">
        <f t="shared" si="218"/>
        <v>123</v>
      </c>
      <c r="FX14" s="40"/>
      <c r="FY14" s="40"/>
      <c r="FZ14" s="63">
        <f t="shared" si="219"/>
        <v>0</v>
      </c>
      <c r="GA14" s="35"/>
      <c r="GB14" s="40"/>
      <c r="GC14" s="63">
        <f t="shared" si="220"/>
        <v>0</v>
      </c>
      <c r="GD14" s="40"/>
      <c r="GE14" s="40"/>
      <c r="GF14" s="63">
        <f t="shared" si="221"/>
        <v>0</v>
      </c>
      <c r="GG14" s="35">
        <f t="shared" si="222"/>
        <v>0</v>
      </c>
      <c r="GH14" s="40">
        <f t="shared" si="223"/>
        <v>0</v>
      </c>
      <c r="GI14" s="63">
        <f t="shared" si="224"/>
        <v>0</v>
      </c>
      <c r="GJ14" s="35">
        <f t="shared" si="225"/>
        <v>31487</v>
      </c>
      <c r="GK14" s="40">
        <f t="shared" si="226"/>
        <v>13488</v>
      </c>
      <c r="GL14" s="63">
        <f t="shared" si="227"/>
        <v>44975</v>
      </c>
      <c r="GM14" s="40"/>
      <c r="GN14" s="40"/>
      <c r="GO14" s="63">
        <f t="shared" si="228"/>
        <v>0</v>
      </c>
      <c r="GP14" s="40"/>
      <c r="GQ14" s="40"/>
      <c r="GR14" s="63">
        <f t="shared" si="229"/>
        <v>0</v>
      </c>
      <c r="GS14" s="40"/>
      <c r="GT14" s="40"/>
      <c r="GU14" s="63">
        <f t="shared" si="230"/>
        <v>0</v>
      </c>
      <c r="GV14" s="40"/>
      <c r="GW14" s="40"/>
      <c r="GX14" s="63">
        <f t="shared" si="231"/>
        <v>0</v>
      </c>
      <c r="GY14" s="40">
        <v>4860</v>
      </c>
      <c r="GZ14" s="40"/>
      <c r="HA14" s="63">
        <f t="shared" si="232"/>
        <v>4860</v>
      </c>
      <c r="HB14" s="40"/>
      <c r="HC14" s="40"/>
      <c r="HD14" s="63">
        <f t="shared" si="233"/>
        <v>0</v>
      </c>
      <c r="HE14" s="35">
        <f t="shared" si="234"/>
        <v>4860</v>
      </c>
      <c r="HF14" s="40">
        <f t="shared" si="235"/>
        <v>0</v>
      </c>
      <c r="HG14" s="63">
        <f t="shared" si="236"/>
        <v>4860</v>
      </c>
      <c r="HH14" s="40"/>
      <c r="HI14" s="40"/>
      <c r="HJ14" s="63">
        <f t="shared" si="237"/>
        <v>0</v>
      </c>
      <c r="HK14" s="35"/>
      <c r="HL14" s="40"/>
      <c r="HM14" s="63">
        <f t="shared" si="238"/>
        <v>0</v>
      </c>
      <c r="HN14" s="35">
        <f t="shared" si="239"/>
        <v>0</v>
      </c>
      <c r="HO14" s="40">
        <f t="shared" si="240"/>
        <v>0</v>
      </c>
      <c r="HP14" s="63">
        <f t="shared" si="241"/>
        <v>0</v>
      </c>
      <c r="HQ14" s="40"/>
      <c r="HR14" s="40"/>
      <c r="HS14" s="63">
        <f t="shared" si="242"/>
        <v>0</v>
      </c>
      <c r="HT14" s="35"/>
      <c r="HU14" s="40"/>
      <c r="HV14" s="63">
        <f t="shared" si="243"/>
        <v>0</v>
      </c>
      <c r="HW14" s="40"/>
      <c r="HX14" s="40"/>
      <c r="HY14" s="63">
        <f t="shared" si="244"/>
        <v>0</v>
      </c>
      <c r="HZ14" s="35"/>
      <c r="IA14" s="40"/>
      <c r="IB14" s="63">
        <f t="shared" si="245"/>
        <v>0</v>
      </c>
      <c r="IC14" s="35">
        <f t="shared" si="246"/>
        <v>0</v>
      </c>
      <c r="ID14" s="40">
        <f t="shared" si="247"/>
        <v>0</v>
      </c>
      <c r="IE14" s="63">
        <f t="shared" si="248"/>
        <v>0</v>
      </c>
      <c r="IF14" s="40"/>
      <c r="IG14" s="40"/>
      <c r="IH14" s="63">
        <f t="shared" si="249"/>
        <v>0</v>
      </c>
      <c r="II14" s="35"/>
      <c r="IJ14" s="40"/>
      <c r="IK14" s="63">
        <f t="shared" si="250"/>
        <v>0</v>
      </c>
      <c r="IL14" s="40"/>
      <c r="IM14" s="40"/>
      <c r="IN14" s="63">
        <f t="shared" si="251"/>
        <v>0</v>
      </c>
      <c r="IO14" s="35">
        <f t="shared" si="252"/>
        <v>0</v>
      </c>
      <c r="IP14" s="40">
        <f t="shared" si="253"/>
        <v>0</v>
      </c>
      <c r="IQ14" s="63">
        <f t="shared" si="254"/>
        <v>0</v>
      </c>
      <c r="IR14" s="40"/>
      <c r="IS14" s="40"/>
      <c r="IT14" s="63">
        <f t="shared" si="255"/>
        <v>0</v>
      </c>
      <c r="IU14" s="40"/>
      <c r="IV14" s="40"/>
      <c r="IW14" s="63">
        <f t="shared" si="256"/>
        <v>0</v>
      </c>
      <c r="IX14" s="40"/>
      <c r="IY14" s="40"/>
      <c r="IZ14" s="63">
        <f t="shared" si="257"/>
        <v>0</v>
      </c>
      <c r="JA14" s="35">
        <f t="shared" si="258"/>
        <v>0</v>
      </c>
      <c r="JB14" s="40">
        <f t="shared" si="259"/>
        <v>0</v>
      </c>
      <c r="JC14" s="63">
        <f t="shared" si="260"/>
        <v>0</v>
      </c>
      <c r="JD14" s="40">
        <v>109214</v>
      </c>
      <c r="JE14" s="40">
        <f>-1266-5940</f>
        <v>-7206</v>
      </c>
      <c r="JF14" s="63">
        <f t="shared" si="261"/>
        <v>102008</v>
      </c>
      <c r="JG14" s="40">
        <v>24000</v>
      </c>
      <c r="JH14" s="40">
        <v>-16282</v>
      </c>
      <c r="JI14" s="63">
        <f t="shared" si="262"/>
        <v>7718</v>
      </c>
      <c r="JJ14" s="40">
        <v>34960</v>
      </c>
      <c r="JK14" s="40">
        <v>-18</v>
      </c>
      <c r="JL14" s="63">
        <f t="shared" si="263"/>
        <v>34942</v>
      </c>
      <c r="JM14" s="35">
        <f t="shared" si="264"/>
        <v>168174</v>
      </c>
      <c r="JN14" s="40">
        <f t="shared" si="265"/>
        <v>-23506</v>
      </c>
      <c r="JO14" s="63">
        <f t="shared" si="266"/>
        <v>144668</v>
      </c>
      <c r="JP14" s="40">
        <v>0</v>
      </c>
      <c r="JQ14" s="40">
        <f>46+25+121+52</f>
        <v>244</v>
      </c>
      <c r="JR14" s="63">
        <f t="shared" si="267"/>
        <v>244</v>
      </c>
      <c r="JS14" s="35">
        <f>11736+842</f>
        <v>12578</v>
      </c>
      <c r="JT14" s="40">
        <v>100</v>
      </c>
      <c r="JU14" s="63">
        <f t="shared" si="268"/>
        <v>12678</v>
      </c>
      <c r="JV14" s="35"/>
      <c r="JW14" s="40"/>
      <c r="JX14" s="63">
        <f t="shared" si="269"/>
        <v>0</v>
      </c>
      <c r="JY14" s="35">
        <f t="shared" si="270"/>
        <v>12578</v>
      </c>
      <c r="JZ14" s="40">
        <f t="shared" si="271"/>
        <v>100</v>
      </c>
      <c r="KA14" s="63">
        <f t="shared" si="272"/>
        <v>12678</v>
      </c>
      <c r="KB14" s="40"/>
      <c r="KC14" s="40"/>
      <c r="KD14" s="63">
        <f t="shared" si="273"/>
        <v>0</v>
      </c>
      <c r="KE14" s="35">
        <f t="shared" si="274"/>
        <v>185612</v>
      </c>
      <c r="KF14" s="40">
        <f t="shared" si="275"/>
        <v>-23162</v>
      </c>
      <c r="KG14" s="63">
        <f t="shared" si="276"/>
        <v>162450</v>
      </c>
      <c r="KH14" s="35"/>
      <c r="KI14" s="40"/>
      <c r="KJ14" s="63">
        <f t="shared" si="277"/>
        <v>0</v>
      </c>
      <c r="KK14" s="40"/>
      <c r="KL14" s="40"/>
      <c r="KM14" s="63">
        <f t="shared" si="278"/>
        <v>0</v>
      </c>
      <c r="KN14" s="40"/>
      <c r="KO14" s="40"/>
      <c r="KP14" s="63">
        <f t="shared" si="279"/>
        <v>0</v>
      </c>
      <c r="KQ14" s="35">
        <f t="shared" si="280"/>
        <v>0</v>
      </c>
      <c r="KR14" s="40">
        <f t="shared" si="281"/>
        <v>0</v>
      </c>
      <c r="KS14" s="63">
        <f t="shared" si="282"/>
        <v>0</v>
      </c>
      <c r="KT14" s="40"/>
      <c r="KU14" s="40"/>
      <c r="KV14" s="63">
        <f t="shared" si="283"/>
        <v>0</v>
      </c>
      <c r="KW14" s="40"/>
      <c r="KX14" s="40"/>
      <c r="KY14" s="63">
        <f t="shared" si="284"/>
        <v>0</v>
      </c>
      <c r="KZ14" s="40"/>
      <c r="LA14" s="40"/>
      <c r="LB14" s="63">
        <f t="shared" si="285"/>
        <v>0</v>
      </c>
      <c r="LC14" s="40"/>
      <c r="LD14" s="40"/>
      <c r="LE14" s="63">
        <f t="shared" si="286"/>
        <v>0</v>
      </c>
      <c r="LF14" s="40"/>
      <c r="LG14" s="40"/>
      <c r="LH14" s="63">
        <f t="shared" si="287"/>
        <v>0</v>
      </c>
      <c r="LI14" s="40"/>
      <c r="LJ14" s="40"/>
      <c r="LK14" s="63">
        <f t="shared" si="288"/>
        <v>0</v>
      </c>
      <c r="LL14" s="40"/>
      <c r="LM14" s="40"/>
      <c r="LN14" s="63">
        <f t="shared" si="289"/>
        <v>0</v>
      </c>
      <c r="LO14" s="35">
        <f t="shared" si="290"/>
        <v>0</v>
      </c>
      <c r="LP14" s="40">
        <f t="shared" si="291"/>
        <v>0</v>
      </c>
      <c r="LQ14" s="63">
        <f t="shared" si="292"/>
        <v>0</v>
      </c>
      <c r="LR14" s="40"/>
      <c r="LS14" s="40"/>
      <c r="LT14" s="63">
        <f t="shared" si="293"/>
        <v>0</v>
      </c>
      <c r="LU14" s="40"/>
      <c r="LV14" s="40"/>
      <c r="LW14" s="63">
        <f t="shared" si="294"/>
        <v>0</v>
      </c>
      <c r="LX14" s="35">
        <f t="shared" si="295"/>
        <v>0</v>
      </c>
      <c r="LY14" s="40">
        <f t="shared" si="296"/>
        <v>0</v>
      </c>
      <c r="LZ14" s="63">
        <f t="shared" si="297"/>
        <v>0</v>
      </c>
      <c r="MA14" s="35">
        <f t="shared" si="298"/>
        <v>217099</v>
      </c>
      <c r="MB14" s="40">
        <f t="shared" si="299"/>
        <v>-9674</v>
      </c>
      <c r="MC14" s="63">
        <f t="shared" si="300"/>
        <v>207425</v>
      </c>
      <c r="MD14" s="40"/>
      <c r="ME14" s="40"/>
      <c r="MF14" s="63">
        <f t="shared" si="301"/>
        <v>0</v>
      </c>
      <c r="MG14" s="40"/>
      <c r="MH14" s="40"/>
      <c r="MI14" s="63">
        <f t="shared" si="302"/>
        <v>0</v>
      </c>
      <c r="MJ14" s="40"/>
      <c r="MK14" s="40"/>
      <c r="ML14" s="63">
        <f t="shared" si="303"/>
        <v>0</v>
      </c>
      <c r="MM14" s="40"/>
      <c r="MN14" s="40"/>
      <c r="MO14" s="63">
        <f t="shared" si="304"/>
        <v>0</v>
      </c>
      <c r="MP14" s="40"/>
      <c r="MQ14" s="40"/>
      <c r="MR14" s="63">
        <f t="shared" si="305"/>
        <v>0</v>
      </c>
      <c r="MS14" s="35"/>
      <c r="MT14" s="40"/>
      <c r="MU14" s="63">
        <f t="shared" si="306"/>
        <v>0</v>
      </c>
      <c r="MV14" s="40"/>
      <c r="MW14" s="40"/>
      <c r="MX14" s="63">
        <f t="shared" si="307"/>
        <v>0</v>
      </c>
      <c r="MY14" s="40"/>
      <c r="MZ14" s="40"/>
      <c r="NA14" s="63">
        <f t="shared" si="308"/>
        <v>0</v>
      </c>
      <c r="NB14" s="40"/>
      <c r="NC14" s="40"/>
      <c r="ND14" s="63">
        <f t="shared" si="309"/>
        <v>0</v>
      </c>
      <c r="NE14" s="35"/>
      <c r="NF14" s="40"/>
      <c r="NG14" s="63">
        <f t="shared" si="310"/>
        <v>0</v>
      </c>
      <c r="NH14" s="35"/>
      <c r="NI14" s="40"/>
      <c r="NJ14" s="63">
        <f t="shared" si="311"/>
        <v>0</v>
      </c>
      <c r="NK14" s="35">
        <f t="shared" si="312"/>
        <v>0</v>
      </c>
      <c r="NL14" s="40">
        <f t="shared" si="313"/>
        <v>0</v>
      </c>
      <c r="NM14" s="63">
        <f t="shared" si="314"/>
        <v>0</v>
      </c>
      <c r="NN14" s="40"/>
      <c r="NO14" s="40"/>
      <c r="NP14" s="63">
        <f t="shared" si="315"/>
        <v>0</v>
      </c>
      <c r="NQ14" s="40">
        <v>126</v>
      </c>
      <c r="NR14" s="40">
        <v>282</v>
      </c>
      <c r="NS14" s="63">
        <f t="shared" si="316"/>
        <v>408</v>
      </c>
      <c r="NT14" s="40"/>
      <c r="NU14" s="40"/>
      <c r="NV14" s="63">
        <f t="shared" si="317"/>
        <v>0</v>
      </c>
      <c r="NW14" s="35"/>
      <c r="NX14" s="40"/>
      <c r="NY14" s="63">
        <f t="shared" si="318"/>
        <v>0</v>
      </c>
      <c r="NZ14" s="40">
        <v>56</v>
      </c>
      <c r="OA14" s="40"/>
      <c r="OB14" s="63">
        <f t="shared" si="319"/>
        <v>56</v>
      </c>
      <c r="OC14" s="40"/>
      <c r="OD14" s="40">
        <f>50+29</f>
        <v>79</v>
      </c>
      <c r="OE14" s="63">
        <f t="shared" si="320"/>
        <v>79</v>
      </c>
      <c r="OF14" s="35">
        <f t="shared" si="321"/>
        <v>182</v>
      </c>
      <c r="OG14" s="40">
        <f t="shared" si="132"/>
        <v>361</v>
      </c>
      <c r="OH14" s="63">
        <f t="shared" si="132"/>
        <v>543</v>
      </c>
      <c r="OI14" s="35"/>
      <c r="OJ14" s="40"/>
      <c r="OK14" s="63">
        <f t="shared" si="322"/>
        <v>0</v>
      </c>
      <c r="OL14" s="35"/>
      <c r="OM14" s="40"/>
      <c r="ON14" s="63">
        <f t="shared" si="323"/>
        <v>0</v>
      </c>
      <c r="OO14" s="35"/>
      <c r="OP14" s="40"/>
      <c r="OQ14" s="63">
        <f t="shared" si="324"/>
        <v>0</v>
      </c>
      <c r="OR14" s="35"/>
      <c r="OS14" s="40"/>
      <c r="OT14" s="63">
        <f t="shared" si="325"/>
        <v>0</v>
      </c>
      <c r="OU14" s="35"/>
      <c r="OV14" s="40"/>
      <c r="OW14" s="63">
        <f t="shared" si="326"/>
        <v>0</v>
      </c>
      <c r="OX14" s="35"/>
      <c r="OY14" s="40"/>
      <c r="OZ14" s="63">
        <f t="shared" si="327"/>
        <v>0</v>
      </c>
      <c r="PA14" s="35"/>
      <c r="PB14" s="40"/>
      <c r="PC14" s="63">
        <f t="shared" si="328"/>
        <v>0</v>
      </c>
      <c r="PD14" s="35"/>
      <c r="PE14" s="40"/>
      <c r="PF14" s="63">
        <f t="shared" si="329"/>
        <v>0</v>
      </c>
      <c r="PG14" s="35"/>
      <c r="PH14" s="40"/>
      <c r="PI14" s="63">
        <f t="shared" si="330"/>
        <v>0</v>
      </c>
      <c r="PJ14" s="35"/>
      <c r="PK14" s="40"/>
      <c r="PL14" s="63">
        <f t="shared" si="331"/>
        <v>0</v>
      </c>
      <c r="PM14" s="35">
        <f t="shared" si="332"/>
        <v>0</v>
      </c>
      <c r="PN14" s="40">
        <f t="shared" si="133"/>
        <v>0</v>
      </c>
      <c r="PO14" s="63">
        <f t="shared" si="133"/>
        <v>0</v>
      </c>
      <c r="PP14" s="35"/>
      <c r="PQ14" s="40"/>
      <c r="PR14" s="63">
        <f t="shared" si="333"/>
        <v>0</v>
      </c>
      <c r="PS14" s="35"/>
      <c r="PT14" s="40"/>
      <c r="PU14" s="63">
        <f t="shared" si="334"/>
        <v>0</v>
      </c>
      <c r="PV14" s="40"/>
      <c r="PW14" s="40"/>
      <c r="PX14" s="63">
        <f t="shared" si="335"/>
        <v>0</v>
      </c>
      <c r="PY14" s="35">
        <f t="shared" si="336"/>
        <v>0</v>
      </c>
      <c r="PZ14" s="40">
        <f t="shared" si="337"/>
        <v>0</v>
      </c>
      <c r="QA14" s="63">
        <f t="shared" si="338"/>
        <v>0</v>
      </c>
      <c r="QB14" s="35">
        <f t="shared" si="134"/>
        <v>182</v>
      </c>
      <c r="QC14" s="40">
        <f t="shared" si="135"/>
        <v>361</v>
      </c>
      <c r="QD14" s="63">
        <f t="shared" si="136"/>
        <v>543</v>
      </c>
      <c r="QE14" s="35">
        <f t="shared" si="137"/>
        <v>217281</v>
      </c>
      <c r="QF14" s="40">
        <f t="shared" si="138"/>
        <v>-9313</v>
      </c>
      <c r="QG14" s="63">
        <f t="shared" si="139"/>
        <v>207968</v>
      </c>
      <c r="QH14" s="35">
        <f t="shared" si="140"/>
        <v>217281</v>
      </c>
      <c r="QI14" s="40">
        <f t="shared" si="141"/>
        <v>-9313</v>
      </c>
      <c r="QJ14" s="63">
        <f t="shared" si="142"/>
        <v>207968</v>
      </c>
      <c r="QK14" s="35"/>
      <c r="QL14" s="40"/>
      <c r="QM14" s="55"/>
      <c r="QN14" s="35">
        <f t="shared" si="339"/>
        <v>217281</v>
      </c>
      <c r="QO14" s="40">
        <f t="shared" si="340"/>
        <v>-9313</v>
      </c>
      <c r="QP14" s="63">
        <f t="shared" si="341"/>
        <v>207968</v>
      </c>
      <c r="QQ14" s="35">
        <f t="shared" si="143"/>
        <v>245459</v>
      </c>
      <c r="QR14" s="40">
        <f t="shared" si="144"/>
        <v>10824</v>
      </c>
      <c r="QS14" s="63">
        <f t="shared" si="145"/>
        <v>256283</v>
      </c>
    </row>
    <row r="15" spans="1:461" ht="15.75">
      <c r="A15" s="2">
        <v>5</v>
      </c>
      <c r="B15" s="24" t="s">
        <v>7</v>
      </c>
      <c r="C15" s="40">
        <f>SUM(C13:C14)</f>
        <v>464442</v>
      </c>
      <c r="D15" s="40">
        <f>SUM(D13:D14)</f>
        <v>8767</v>
      </c>
      <c r="E15" s="63">
        <f t="shared" si="146"/>
        <v>473209</v>
      </c>
      <c r="F15" s="40">
        <f t="shared" ref="F15:G15" si="342">SUM(F13:F14)</f>
        <v>113180</v>
      </c>
      <c r="G15" s="40">
        <f t="shared" si="342"/>
        <v>5299</v>
      </c>
      <c r="H15" s="63">
        <f t="shared" si="147"/>
        <v>118479</v>
      </c>
      <c r="I15" s="40">
        <f t="shared" ref="I15" si="343">SUM(I13:I14)</f>
        <v>105708</v>
      </c>
      <c r="J15" s="40">
        <f t="shared" ref="J15" si="344">SUM(J13:J14)</f>
        <v>72</v>
      </c>
      <c r="K15" s="63">
        <f t="shared" si="148"/>
        <v>105780</v>
      </c>
      <c r="L15" s="40">
        <f t="shared" ref="L15:M15" si="345">SUM(L13:L14)</f>
        <v>114206</v>
      </c>
      <c r="M15" s="40">
        <f t="shared" si="345"/>
        <v>16099</v>
      </c>
      <c r="N15" s="63">
        <f t="shared" si="149"/>
        <v>130305</v>
      </c>
      <c r="O15" s="40">
        <f t="shared" ref="O15" si="346">SUM(O13:O14)</f>
        <v>91905</v>
      </c>
      <c r="P15" s="40">
        <f t="shared" ref="P15" si="347">SUM(P13:P14)</f>
        <v>2540</v>
      </c>
      <c r="Q15" s="63">
        <f t="shared" si="150"/>
        <v>94445</v>
      </c>
      <c r="R15" s="40">
        <f t="shared" ref="R15:S15" si="348">SUM(R13:R14)</f>
        <v>84356</v>
      </c>
      <c r="S15" s="40">
        <f t="shared" si="348"/>
        <v>6853</v>
      </c>
      <c r="T15" s="63">
        <f t="shared" si="151"/>
        <v>91209</v>
      </c>
      <c r="U15" s="40">
        <f t="shared" ref="U15" si="349">SUM(U13:U14)</f>
        <v>6145</v>
      </c>
      <c r="V15" s="40">
        <f t="shared" ref="V15" si="350">SUM(V13:V14)</f>
        <v>-367</v>
      </c>
      <c r="W15" s="63">
        <f t="shared" si="152"/>
        <v>5778</v>
      </c>
      <c r="X15" s="40">
        <f t="shared" ref="X15" si="351">SUM(X13:X14)</f>
        <v>41684</v>
      </c>
      <c r="Y15" s="40">
        <f t="shared" ref="Y15" si="352">SUM(Y13:Y14)</f>
        <v>419</v>
      </c>
      <c r="Z15" s="63">
        <f t="shared" si="153"/>
        <v>42103</v>
      </c>
      <c r="AA15" s="40">
        <f t="shared" ref="AA15" si="353">SUM(AA13:AA14)</f>
        <v>233720</v>
      </c>
      <c r="AB15" s="40">
        <f t="shared" ref="AB15" si="354">SUM(AB13:AB14)</f>
        <v>30273</v>
      </c>
      <c r="AC15" s="63">
        <f t="shared" si="154"/>
        <v>263993</v>
      </c>
      <c r="AD15" s="35">
        <f t="shared" si="155"/>
        <v>1255346</v>
      </c>
      <c r="AE15" s="40">
        <f t="shared" si="156"/>
        <v>69955</v>
      </c>
      <c r="AF15" s="63">
        <f t="shared" si="157"/>
        <v>1325301</v>
      </c>
      <c r="AG15" s="40">
        <f t="shared" ref="AG15" si="355">SUM(AG13:AG14)</f>
        <v>5594</v>
      </c>
      <c r="AH15" s="40">
        <f t="shared" ref="AH15" si="356">SUM(AH13:AH14)</f>
        <v>0</v>
      </c>
      <c r="AI15" s="63">
        <f t="shared" si="158"/>
        <v>5594</v>
      </c>
      <c r="AJ15" s="40">
        <f t="shared" ref="AJ15" si="357">SUM(AJ13:AJ14)</f>
        <v>601905</v>
      </c>
      <c r="AK15" s="40">
        <f t="shared" ref="AK15" si="358">SUM(AK13:AK14)</f>
        <v>-126923</v>
      </c>
      <c r="AL15" s="63">
        <f t="shared" si="159"/>
        <v>474982</v>
      </c>
      <c r="AM15" s="40">
        <f t="shared" ref="AM15" si="359">SUM(AM13:AM14)</f>
        <v>1710</v>
      </c>
      <c r="AN15" s="40">
        <f t="shared" ref="AN15" si="360">SUM(AN13:AN14)</f>
        <v>0</v>
      </c>
      <c r="AO15" s="63">
        <f t="shared" si="160"/>
        <v>1710</v>
      </c>
      <c r="AP15" s="40">
        <f t="shared" ref="AP15" si="361">SUM(AP13:AP14)</f>
        <v>9792</v>
      </c>
      <c r="AQ15" s="40">
        <f t="shared" ref="AQ15" si="362">SUM(AQ13:AQ14)</f>
        <v>-1825</v>
      </c>
      <c r="AR15" s="63">
        <f t="shared" si="161"/>
        <v>7967</v>
      </c>
      <c r="AS15" s="40">
        <f t="shared" ref="AS15" si="363">SUM(AS13:AS14)</f>
        <v>68845</v>
      </c>
      <c r="AT15" s="40">
        <f t="shared" ref="AT15" si="364">SUM(AT13:AT14)</f>
        <v>0</v>
      </c>
      <c r="AU15" s="63">
        <f t="shared" si="162"/>
        <v>68845</v>
      </c>
      <c r="AV15" s="40">
        <f t="shared" ref="AV15" si="365">SUM(AV13:AV14)</f>
        <v>2556</v>
      </c>
      <c r="AW15" s="40">
        <f t="shared" ref="AW15" si="366">SUM(AW13:AW14)</f>
        <v>0</v>
      </c>
      <c r="AX15" s="63">
        <f t="shared" si="163"/>
        <v>2556</v>
      </c>
      <c r="AY15" s="40">
        <f t="shared" ref="AY15" si="367">SUM(AY13:AY14)</f>
        <v>115695</v>
      </c>
      <c r="AZ15" s="40">
        <f t="shared" ref="AZ15" si="368">SUM(AZ13:AZ14)</f>
        <v>-2007</v>
      </c>
      <c r="BA15" s="63">
        <f t="shared" si="164"/>
        <v>113688</v>
      </c>
      <c r="BB15" s="40">
        <f t="shared" ref="BB15" si="369">SUM(BB13:BB14)</f>
        <v>26107</v>
      </c>
      <c r="BC15" s="40">
        <f t="shared" ref="BC15" si="370">SUM(BC13:BC14)</f>
        <v>2877</v>
      </c>
      <c r="BD15" s="63">
        <f t="shared" si="165"/>
        <v>28984</v>
      </c>
      <c r="BE15" s="40">
        <f t="shared" ref="BE15:BF15" si="371">SUM(BE13:BE14)</f>
        <v>70</v>
      </c>
      <c r="BF15" s="40">
        <f t="shared" si="371"/>
        <v>0</v>
      </c>
      <c r="BG15" s="63">
        <f t="shared" si="166"/>
        <v>70</v>
      </c>
      <c r="BH15" s="35">
        <f t="shared" ref="BH15:BI15" si="372">SUM(BH13:BH14)</f>
        <v>3459</v>
      </c>
      <c r="BI15" s="40">
        <f t="shared" si="372"/>
        <v>0</v>
      </c>
      <c r="BJ15" s="63">
        <f t="shared" si="167"/>
        <v>3459</v>
      </c>
      <c r="BK15" s="35">
        <f t="shared" ref="BK15:BL15" si="373">SUM(BK13:BK14)</f>
        <v>6010</v>
      </c>
      <c r="BL15" s="40">
        <f t="shared" si="373"/>
        <v>1100</v>
      </c>
      <c r="BM15" s="63">
        <f t="shared" si="168"/>
        <v>7110</v>
      </c>
      <c r="BN15" s="35">
        <f t="shared" ref="BN15:BO15" si="374">SUM(BN13:BN14)</f>
        <v>3455</v>
      </c>
      <c r="BO15" s="40">
        <f t="shared" si="374"/>
        <v>-47</v>
      </c>
      <c r="BP15" s="63">
        <f t="shared" si="169"/>
        <v>3408</v>
      </c>
      <c r="BQ15" s="35">
        <f t="shared" ref="BQ15:BR15" si="375">SUM(BQ13:BQ14)</f>
        <v>8340</v>
      </c>
      <c r="BR15" s="40">
        <f t="shared" si="375"/>
        <v>-1216</v>
      </c>
      <c r="BS15" s="63">
        <f t="shared" si="170"/>
        <v>7124</v>
      </c>
      <c r="BT15" s="35">
        <f t="shared" ref="BT15:BU15" si="376">SUM(BT13:BT14)</f>
        <v>2095</v>
      </c>
      <c r="BU15" s="40">
        <f t="shared" si="376"/>
        <v>51</v>
      </c>
      <c r="BV15" s="63">
        <f t="shared" si="171"/>
        <v>2146</v>
      </c>
      <c r="BW15" s="35">
        <f t="shared" ref="BW15:BX15" si="377">SUM(BW13:BW14)</f>
        <v>0</v>
      </c>
      <c r="BX15" s="40">
        <f t="shared" si="377"/>
        <v>0</v>
      </c>
      <c r="BY15" s="63">
        <f t="shared" si="172"/>
        <v>0</v>
      </c>
      <c r="BZ15" s="35">
        <f t="shared" ref="BZ15:CA15" si="378">SUM(BZ13:BZ14)</f>
        <v>0</v>
      </c>
      <c r="CA15" s="40">
        <f t="shared" si="378"/>
        <v>8</v>
      </c>
      <c r="CB15" s="63">
        <f t="shared" si="173"/>
        <v>8</v>
      </c>
      <c r="CC15" s="35">
        <f t="shared" si="174"/>
        <v>850039</v>
      </c>
      <c r="CD15" s="40">
        <f t="shared" si="131"/>
        <v>-127982</v>
      </c>
      <c r="CE15" s="63">
        <f t="shared" si="131"/>
        <v>722057</v>
      </c>
      <c r="CF15" s="40">
        <f t="shared" ref="CF15" si="379">SUM(CF13:CF14)</f>
        <v>47771</v>
      </c>
      <c r="CG15" s="40">
        <f t="shared" ref="CG15" si="380">SUM(CG13:CG14)</f>
        <v>0</v>
      </c>
      <c r="CH15" s="63">
        <f t="shared" si="175"/>
        <v>47771</v>
      </c>
      <c r="CI15" s="40">
        <f t="shared" ref="CI15" si="381">SUM(CI13:CI14)</f>
        <v>41776</v>
      </c>
      <c r="CJ15" s="40">
        <f t="shared" ref="CJ15" si="382">SUM(CJ13:CJ14)</f>
        <v>-1422</v>
      </c>
      <c r="CK15" s="63">
        <f t="shared" si="176"/>
        <v>40354</v>
      </c>
      <c r="CL15" s="40">
        <f t="shared" ref="CL15" si="383">SUM(CL13:CL14)</f>
        <v>134583</v>
      </c>
      <c r="CM15" s="40">
        <f t="shared" ref="CM15" si="384">SUM(CM13:CM14)</f>
        <v>0</v>
      </c>
      <c r="CN15" s="63">
        <f t="shared" si="177"/>
        <v>134583</v>
      </c>
      <c r="CO15" s="40">
        <f t="shared" ref="CO15" si="385">SUM(CO13:CO14)</f>
        <v>5995</v>
      </c>
      <c r="CP15" s="40">
        <f t="shared" ref="CP15" si="386">SUM(CP13:CP14)</f>
        <v>13</v>
      </c>
      <c r="CQ15" s="63">
        <f t="shared" si="178"/>
        <v>6008</v>
      </c>
      <c r="CR15" s="40">
        <f t="shared" ref="CR15:CS15" si="387">SUM(CR13:CR14)</f>
        <v>3144</v>
      </c>
      <c r="CS15" s="40">
        <f t="shared" si="387"/>
        <v>0</v>
      </c>
      <c r="CT15" s="63">
        <f t="shared" si="179"/>
        <v>3144</v>
      </c>
      <c r="CU15" s="40">
        <f t="shared" ref="CU15:CV15" si="388">SUM(CU13:CU14)</f>
        <v>4840</v>
      </c>
      <c r="CV15" s="40">
        <f t="shared" si="388"/>
        <v>-837</v>
      </c>
      <c r="CW15" s="63">
        <f t="shared" si="180"/>
        <v>4003</v>
      </c>
      <c r="CX15" s="40">
        <f t="shared" ref="CX15:CY15" si="389">SUM(CX13:CX14)</f>
        <v>39594</v>
      </c>
      <c r="CY15" s="40">
        <f t="shared" si="389"/>
        <v>0</v>
      </c>
      <c r="CZ15" s="63">
        <f t="shared" si="181"/>
        <v>39594</v>
      </c>
      <c r="DA15" s="35">
        <f t="shared" si="182"/>
        <v>277703</v>
      </c>
      <c r="DB15" s="40">
        <f t="shared" si="183"/>
        <v>-2246</v>
      </c>
      <c r="DC15" s="63">
        <f t="shared" si="184"/>
        <v>275457</v>
      </c>
      <c r="DD15" s="40">
        <f t="shared" ref="DD15:DE15" si="390">SUM(DD13:DD14)</f>
        <v>363692</v>
      </c>
      <c r="DE15" s="40">
        <f t="shared" si="390"/>
        <v>2313</v>
      </c>
      <c r="DF15" s="63">
        <f t="shared" si="185"/>
        <v>366005</v>
      </c>
      <c r="DG15" s="40">
        <f t="shared" ref="DG15:DH15" si="391">SUM(DG13:DG14)</f>
        <v>0</v>
      </c>
      <c r="DH15" s="40">
        <f t="shared" si="391"/>
        <v>0</v>
      </c>
      <c r="DI15" s="63">
        <f t="shared" si="186"/>
        <v>0</v>
      </c>
      <c r="DJ15" s="40">
        <f t="shared" ref="DJ15:DK15" si="392">SUM(DJ13:DJ14)</f>
        <v>0</v>
      </c>
      <c r="DK15" s="40">
        <f t="shared" si="392"/>
        <v>0</v>
      </c>
      <c r="DL15" s="63">
        <f t="shared" si="187"/>
        <v>0</v>
      </c>
      <c r="DM15" s="35">
        <f t="shared" si="188"/>
        <v>363692</v>
      </c>
      <c r="DN15" s="40">
        <f t="shared" si="189"/>
        <v>2313</v>
      </c>
      <c r="DO15" s="63">
        <f t="shared" si="190"/>
        <v>366005</v>
      </c>
      <c r="DP15" s="40">
        <f t="shared" ref="DP15:DQ15" si="393">SUM(DP13:DP14)</f>
        <v>276529</v>
      </c>
      <c r="DQ15" s="40">
        <f t="shared" si="393"/>
        <v>0</v>
      </c>
      <c r="DR15" s="63">
        <f t="shared" si="191"/>
        <v>276529</v>
      </c>
      <c r="DS15" s="40">
        <f t="shared" ref="DS15:DT15" si="394">SUM(DS13:DS14)</f>
        <v>60675</v>
      </c>
      <c r="DT15" s="40">
        <f t="shared" si="394"/>
        <v>-1000</v>
      </c>
      <c r="DU15" s="63">
        <f t="shared" si="192"/>
        <v>59675</v>
      </c>
      <c r="DV15" s="40">
        <f t="shared" ref="DV15:DW15" si="395">SUM(DV13:DV14)</f>
        <v>108000</v>
      </c>
      <c r="DW15" s="40">
        <f t="shared" si="395"/>
        <v>-15000</v>
      </c>
      <c r="DX15" s="63">
        <f t="shared" si="193"/>
        <v>93000</v>
      </c>
      <c r="DY15" s="35">
        <f t="shared" si="194"/>
        <v>445204</v>
      </c>
      <c r="DZ15" s="40">
        <f t="shared" si="195"/>
        <v>-16000</v>
      </c>
      <c r="EA15" s="63">
        <f t="shared" si="196"/>
        <v>429204</v>
      </c>
      <c r="EB15" s="40">
        <f t="shared" ref="EB15:EC15" si="396">SUM(EB13:EB14)</f>
        <v>10000</v>
      </c>
      <c r="EC15" s="40">
        <f t="shared" si="396"/>
        <v>-2</v>
      </c>
      <c r="ED15" s="63">
        <f t="shared" si="197"/>
        <v>9998</v>
      </c>
      <c r="EE15" s="40">
        <f t="shared" ref="EE15:EF15" si="397">SUM(EE13:EE14)</f>
        <v>0</v>
      </c>
      <c r="EF15" s="40">
        <f t="shared" si="397"/>
        <v>0</v>
      </c>
      <c r="EG15" s="63">
        <f t="shared" si="198"/>
        <v>0</v>
      </c>
      <c r="EH15" s="40">
        <f t="shared" ref="EH15:EI15" si="398">SUM(EH13:EH14)</f>
        <v>0</v>
      </c>
      <c r="EI15" s="40">
        <f t="shared" si="398"/>
        <v>0</v>
      </c>
      <c r="EJ15" s="63">
        <f t="shared" si="199"/>
        <v>0</v>
      </c>
      <c r="EK15" s="40">
        <f t="shared" ref="EK15:EL15" si="399">SUM(EK13:EK14)</f>
        <v>0</v>
      </c>
      <c r="EL15" s="40">
        <f t="shared" si="399"/>
        <v>0</v>
      </c>
      <c r="EM15" s="63">
        <f t="shared" si="200"/>
        <v>0</v>
      </c>
      <c r="EN15" s="40">
        <f t="shared" ref="EN15:EO15" si="400">SUM(EN13:EN14)</f>
        <v>0</v>
      </c>
      <c r="EO15" s="40">
        <f t="shared" si="400"/>
        <v>0</v>
      </c>
      <c r="EP15" s="63">
        <f t="shared" si="201"/>
        <v>0</v>
      </c>
      <c r="EQ15" s="40">
        <f t="shared" ref="EQ15:ER15" si="401">SUM(EQ13:EQ14)</f>
        <v>0</v>
      </c>
      <c r="ER15" s="40">
        <f t="shared" si="401"/>
        <v>0</v>
      </c>
      <c r="ES15" s="63">
        <f t="shared" si="202"/>
        <v>0</v>
      </c>
      <c r="ET15" s="40">
        <f t="shared" ref="ET15:EU15" si="402">SUM(ET13:ET14)</f>
        <v>21475</v>
      </c>
      <c r="EU15" s="40">
        <f t="shared" si="402"/>
        <v>-1711</v>
      </c>
      <c r="EV15" s="63">
        <f t="shared" si="203"/>
        <v>19764</v>
      </c>
      <c r="EW15" s="35">
        <f t="shared" si="204"/>
        <v>21475</v>
      </c>
      <c r="EX15" s="40">
        <f t="shared" si="205"/>
        <v>-1711</v>
      </c>
      <c r="EY15" s="63">
        <f t="shared" si="206"/>
        <v>19764</v>
      </c>
      <c r="EZ15" s="40">
        <f t="shared" ref="EZ15:FA15" si="403">SUM(EZ13:EZ14)</f>
        <v>59426</v>
      </c>
      <c r="FA15" s="40">
        <f t="shared" si="403"/>
        <v>-2059</v>
      </c>
      <c r="FB15" s="63">
        <f t="shared" si="207"/>
        <v>57367</v>
      </c>
      <c r="FC15" s="40">
        <f t="shared" ref="FC15:FD15" si="404">SUM(FC13:FC14)</f>
        <v>27010</v>
      </c>
      <c r="FD15" s="40">
        <f t="shared" si="404"/>
        <v>-2790</v>
      </c>
      <c r="FE15" s="63">
        <f t="shared" si="208"/>
        <v>24220</v>
      </c>
      <c r="FF15" s="35">
        <f t="shared" si="209"/>
        <v>86436</v>
      </c>
      <c r="FG15" s="40">
        <f t="shared" si="210"/>
        <v>-4849</v>
      </c>
      <c r="FH15" s="63">
        <f t="shared" si="211"/>
        <v>81587</v>
      </c>
      <c r="FI15" s="40">
        <f t="shared" ref="FI15:FJ15" si="405">SUM(FI13:FI14)</f>
        <v>1983</v>
      </c>
      <c r="FJ15" s="40">
        <f t="shared" si="405"/>
        <v>-220</v>
      </c>
      <c r="FK15" s="63">
        <f t="shared" si="212"/>
        <v>1763</v>
      </c>
      <c r="FL15" s="40">
        <f t="shared" ref="FL15:FM15" si="406">SUM(FL13:FL14)</f>
        <v>2536</v>
      </c>
      <c r="FM15" s="40">
        <f t="shared" si="406"/>
        <v>112</v>
      </c>
      <c r="FN15" s="63">
        <f t="shared" si="213"/>
        <v>2648</v>
      </c>
      <c r="FO15" s="40">
        <f t="shared" ref="FO15:FP15" si="407">SUM(FO13:FO14)</f>
        <v>1764</v>
      </c>
      <c r="FP15" s="40">
        <f t="shared" si="407"/>
        <v>590</v>
      </c>
      <c r="FQ15" s="63">
        <f t="shared" si="214"/>
        <v>2354</v>
      </c>
      <c r="FR15" s="40">
        <f t="shared" ref="FR15:FS15" si="408">SUM(FR13:FR14)</f>
        <v>581</v>
      </c>
      <c r="FS15" s="40">
        <f t="shared" si="408"/>
        <v>0</v>
      </c>
      <c r="FT15" s="63">
        <f t="shared" si="215"/>
        <v>581</v>
      </c>
      <c r="FU15" s="35">
        <f t="shared" si="216"/>
        <v>6864</v>
      </c>
      <c r="FV15" s="40">
        <f t="shared" si="217"/>
        <v>482</v>
      </c>
      <c r="FW15" s="63">
        <f t="shared" si="218"/>
        <v>7346</v>
      </c>
      <c r="FX15" s="40">
        <f t="shared" ref="FX15:FY15" si="409">SUM(FX13:FX14)</f>
        <v>41533</v>
      </c>
      <c r="FY15" s="40">
        <f t="shared" si="409"/>
        <v>197512</v>
      </c>
      <c r="FZ15" s="63">
        <f t="shared" si="219"/>
        <v>239045</v>
      </c>
      <c r="GA15" s="35">
        <f t="shared" ref="GA15" si="410">SUM(GA13:GA14)</f>
        <v>0</v>
      </c>
      <c r="GB15" s="40">
        <f t="shared" ref="GB15" si="411">SUM(GB13:GB14)</f>
        <v>0</v>
      </c>
      <c r="GC15" s="63">
        <f t="shared" si="220"/>
        <v>0</v>
      </c>
      <c r="GD15" s="40">
        <f t="shared" ref="GD15:GE15" si="412">SUM(GD13:GD14)</f>
        <v>304258</v>
      </c>
      <c r="GE15" s="40">
        <f t="shared" si="412"/>
        <v>-35000</v>
      </c>
      <c r="GF15" s="63">
        <f t="shared" si="221"/>
        <v>269258</v>
      </c>
      <c r="GG15" s="35">
        <f t="shared" si="222"/>
        <v>345791</v>
      </c>
      <c r="GH15" s="40">
        <f t="shared" si="223"/>
        <v>162512</v>
      </c>
      <c r="GI15" s="63">
        <f t="shared" si="224"/>
        <v>508303</v>
      </c>
      <c r="GJ15" s="35">
        <f t="shared" si="225"/>
        <v>2407204</v>
      </c>
      <c r="GK15" s="40">
        <f t="shared" si="226"/>
        <v>12517</v>
      </c>
      <c r="GL15" s="63">
        <f t="shared" si="227"/>
        <v>2419721</v>
      </c>
      <c r="GM15" s="40">
        <f t="shared" ref="GM15:GN15" si="413">SUM(GM13:GM14)</f>
        <v>0</v>
      </c>
      <c r="GN15" s="40">
        <f t="shared" si="413"/>
        <v>0</v>
      </c>
      <c r="GO15" s="63">
        <f t="shared" si="228"/>
        <v>0</v>
      </c>
      <c r="GP15" s="40">
        <f t="shared" ref="GP15:GQ15" si="414">SUM(GP13:GP14)</f>
        <v>38905</v>
      </c>
      <c r="GQ15" s="40">
        <f t="shared" si="414"/>
        <v>2500</v>
      </c>
      <c r="GR15" s="63">
        <f t="shared" si="229"/>
        <v>41405</v>
      </c>
      <c r="GS15" s="40">
        <f t="shared" ref="GS15:GT15" si="415">SUM(GS13:GS14)</f>
        <v>0</v>
      </c>
      <c r="GT15" s="40">
        <f t="shared" si="415"/>
        <v>0</v>
      </c>
      <c r="GU15" s="63">
        <f t="shared" si="230"/>
        <v>0</v>
      </c>
      <c r="GV15" s="40">
        <f t="shared" ref="GV15:GW15" si="416">SUM(GV13:GV14)</f>
        <v>0</v>
      </c>
      <c r="GW15" s="40">
        <f t="shared" si="416"/>
        <v>0</v>
      </c>
      <c r="GX15" s="63">
        <f t="shared" si="231"/>
        <v>0</v>
      </c>
      <c r="GY15" s="40">
        <f t="shared" ref="GY15:GZ15" si="417">SUM(GY13:GY14)</f>
        <v>4860</v>
      </c>
      <c r="GZ15" s="40">
        <f t="shared" si="417"/>
        <v>0</v>
      </c>
      <c r="HA15" s="63">
        <f t="shared" si="232"/>
        <v>4860</v>
      </c>
      <c r="HB15" s="40">
        <f t="shared" ref="HB15:HC15" si="418">SUM(HB13:HB14)</f>
        <v>0</v>
      </c>
      <c r="HC15" s="40">
        <f t="shared" si="418"/>
        <v>0</v>
      </c>
      <c r="HD15" s="63">
        <f t="shared" si="233"/>
        <v>0</v>
      </c>
      <c r="HE15" s="35">
        <f t="shared" si="234"/>
        <v>43765</v>
      </c>
      <c r="HF15" s="40">
        <f t="shared" si="235"/>
        <v>2500</v>
      </c>
      <c r="HG15" s="63">
        <f t="shared" si="236"/>
        <v>46265</v>
      </c>
      <c r="HH15" s="40">
        <f t="shared" ref="HH15:HI15" si="419">SUM(HH13:HH14)</f>
        <v>0</v>
      </c>
      <c r="HI15" s="40">
        <f t="shared" si="419"/>
        <v>0</v>
      </c>
      <c r="HJ15" s="63">
        <f t="shared" si="237"/>
        <v>0</v>
      </c>
      <c r="HK15" s="35">
        <f t="shared" ref="HK15" si="420">SUM(HK13:HK14)</f>
        <v>0</v>
      </c>
      <c r="HL15" s="40">
        <f t="shared" ref="HL15" si="421">SUM(HL13:HL14)</f>
        <v>0</v>
      </c>
      <c r="HM15" s="63">
        <f t="shared" si="238"/>
        <v>0</v>
      </c>
      <c r="HN15" s="35">
        <f t="shared" si="239"/>
        <v>0</v>
      </c>
      <c r="HO15" s="40">
        <f t="shared" si="240"/>
        <v>0</v>
      </c>
      <c r="HP15" s="63">
        <f t="shared" si="241"/>
        <v>0</v>
      </c>
      <c r="HQ15" s="40">
        <f t="shared" ref="HQ15:HR15" si="422">SUM(HQ13:HQ14)</f>
        <v>0</v>
      </c>
      <c r="HR15" s="40">
        <f t="shared" si="422"/>
        <v>0</v>
      </c>
      <c r="HS15" s="63">
        <f t="shared" si="242"/>
        <v>0</v>
      </c>
      <c r="HT15" s="35">
        <f t="shared" ref="HT15" si="423">SUM(HT13:HT14)</f>
        <v>0</v>
      </c>
      <c r="HU15" s="40">
        <f t="shared" ref="HU15" si="424">SUM(HU13:HU14)</f>
        <v>0</v>
      </c>
      <c r="HV15" s="63">
        <f t="shared" si="243"/>
        <v>0</v>
      </c>
      <c r="HW15" s="40">
        <f t="shared" ref="HW15:HX15" si="425">SUM(HW13:HW14)</f>
        <v>0</v>
      </c>
      <c r="HX15" s="40">
        <f t="shared" si="425"/>
        <v>0</v>
      </c>
      <c r="HY15" s="63">
        <f t="shared" si="244"/>
        <v>0</v>
      </c>
      <c r="HZ15" s="35">
        <f t="shared" ref="HZ15" si="426">SUM(HZ13:HZ14)</f>
        <v>0</v>
      </c>
      <c r="IA15" s="40">
        <f t="shared" ref="IA15" si="427">SUM(IA13:IA14)</f>
        <v>0</v>
      </c>
      <c r="IB15" s="63">
        <f t="shared" si="245"/>
        <v>0</v>
      </c>
      <c r="IC15" s="35">
        <f t="shared" si="246"/>
        <v>0</v>
      </c>
      <c r="ID15" s="40">
        <f t="shared" si="247"/>
        <v>0</v>
      </c>
      <c r="IE15" s="63">
        <f t="shared" si="248"/>
        <v>0</v>
      </c>
      <c r="IF15" s="40">
        <f t="shared" ref="IF15:IG15" si="428">SUM(IF13:IF14)</f>
        <v>0</v>
      </c>
      <c r="IG15" s="40">
        <f t="shared" si="428"/>
        <v>0</v>
      </c>
      <c r="IH15" s="63">
        <f t="shared" si="249"/>
        <v>0</v>
      </c>
      <c r="II15" s="35">
        <f t="shared" ref="II15" si="429">SUM(II13:II14)</f>
        <v>0</v>
      </c>
      <c r="IJ15" s="40">
        <f t="shared" ref="IJ15" si="430">SUM(IJ13:IJ14)</f>
        <v>0</v>
      </c>
      <c r="IK15" s="63">
        <f t="shared" si="250"/>
        <v>0</v>
      </c>
      <c r="IL15" s="40">
        <f t="shared" ref="IL15:IM15" si="431">SUM(IL13:IL14)</f>
        <v>0</v>
      </c>
      <c r="IM15" s="40">
        <f t="shared" si="431"/>
        <v>0</v>
      </c>
      <c r="IN15" s="63">
        <f t="shared" si="251"/>
        <v>0</v>
      </c>
      <c r="IO15" s="35">
        <f t="shared" si="252"/>
        <v>0</v>
      </c>
      <c r="IP15" s="40">
        <f t="shared" si="253"/>
        <v>0</v>
      </c>
      <c r="IQ15" s="63">
        <f t="shared" si="254"/>
        <v>0</v>
      </c>
      <c r="IR15" s="40">
        <f t="shared" ref="IR15:IS15" si="432">SUM(IR13:IR14)</f>
        <v>0</v>
      </c>
      <c r="IS15" s="40">
        <f t="shared" si="432"/>
        <v>0</v>
      </c>
      <c r="IT15" s="63">
        <f t="shared" si="255"/>
        <v>0</v>
      </c>
      <c r="IU15" s="40">
        <f t="shared" ref="IU15:IV15" si="433">SUM(IU13:IU14)</f>
        <v>0</v>
      </c>
      <c r="IV15" s="40">
        <f t="shared" si="433"/>
        <v>0</v>
      </c>
      <c r="IW15" s="63">
        <f t="shared" si="256"/>
        <v>0</v>
      </c>
      <c r="IX15" s="40">
        <f t="shared" ref="IX15:IY15" si="434">SUM(IX13:IX14)</f>
        <v>0</v>
      </c>
      <c r="IY15" s="40">
        <f t="shared" si="434"/>
        <v>0</v>
      </c>
      <c r="IZ15" s="63">
        <f t="shared" si="257"/>
        <v>0</v>
      </c>
      <c r="JA15" s="35">
        <f t="shared" si="258"/>
        <v>0</v>
      </c>
      <c r="JB15" s="40">
        <f t="shared" si="259"/>
        <v>0</v>
      </c>
      <c r="JC15" s="63">
        <f t="shared" si="260"/>
        <v>0</v>
      </c>
      <c r="JD15" s="40">
        <f t="shared" ref="JD15:JE15" si="435">SUM(JD13:JD14)</f>
        <v>109214</v>
      </c>
      <c r="JE15" s="40">
        <f t="shared" si="435"/>
        <v>-7206</v>
      </c>
      <c r="JF15" s="63">
        <f t="shared" si="261"/>
        <v>102008</v>
      </c>
      <c r="JG15" s="40">
        <f t="shared" ref="JG15:JH15" si="436">SUM(JG13:JG14)</f>
        <v>24000</v>
      </c>
      <c r="JH15" s="40">
        <f t="shared" si="436"/>
        <v>-16282</v>
      </c>
      <c r="JI15" s="63">
        <f t="shared" si="262"/>
        <v>7718</v>
      </c>
      <c r="JJ15" s="40">
        <f t="shared" ref="JJ15:JK15" si="437">SUM(JJ13:JJ14)</f>
        <v>34960</v>
      </c>
      <c r="JK15" s="40">
        <f t="shared" si="437"/>
        <v>-18</v>
      </c>
      <c r="JL15" s="63">
        <f t="shared" si="263"/>
        <v>34942</v>
      </c>
      <c r="JM15" s="35">
        <f t="shared" si="264"/>
        <v>168174</v>
      </c>
      <c r="JN15" s="40">
        <f t="shared" si="265"/>
        <v>-23506</v>
      </c>
      <c r="JO15" s="63">
        <f t="shared" si="266"/>
        <v>144668</v>
      </c>
      <c r="JP15" s="40">
        <f t="shared" ref="JP15:JQ15" si="438">SUM(JP13:JP14)</f>
        <v>10850</v>
      </c>
      <c r="JQ15" s="40">
        <f t="shared" si="438"/>
        <v>421</v>
      </c>
      <c r="JR15" s="63">
        <f t="shared" si="267"/>
        <v>11271</v>
      </c>
      <c r="JS15" s="35">
        <f t="shared" ref="JS15" si="439">SUM(JS13:JS14)</f>
        <v>12578</v>
      </c>
      <c r="JT15" s="40">
        <f t="shared" ref="JT15" si="440">SUM(JT13:JT14)</f>
        <v>100</v>
      </c>
      <c r="JU15" s="63">
        <f t="shared" si="268"/>
        <v>12678</v>
      </c>
      <c r="JV15" s="35">
        <f t="shared" ref="JV15" si="441">SUM(JV13:JV14)</f>
        <v>0</v>
      </c>
      <c r="JW15" s="40">
        <f t="shared" ref="JW15" si="442">SUM(JW13:JW14)</f>
        <v>0</v>
      </c>
      <c r="JX15" s="63">
        <f t="shared" si="269"/>
        <v>0</v>
      </c>
      <c r="JY15" s="35">
        <f t="shared" si="270"/>
        <v>12578</v>
      </c>
      <c r="JZ15" s="40">
        <f t="shared" si="271"/>
        <v>100</v>
      </c>
      <c r="KA15" s="63">
        <f t="shared" si="272"/>
        <v>12678</v>
      </c>
      <c r="KB15" s="40">
        <f t="shared" ref="KB15:KC15" si="443">SUM(KB13:KB14)</f>
        <v>0</v>
      </c>
      <c r="KC15" s="40">
        <f t="shared" si="443"/>
        <v>0</v>
      </c>
      <c r="KD15" s="63">
        <f t="shared" si="273"/>
        <v>0</v>
      </c>
      <c r="KE15" s="35">
        <f t="shared" si="274"/>
        <v>235367</v>
      </c>
      <c r="KF15" s="40">
        <f t="shared" si="275"/>
        <v>-20485</v>
      </c>
      <c r="KG15" s="63">
        <f t="shared" si="276"/>
        <v>214882</v>
      </c>
      <c r="KH15" s="35">
        <f t="shared" ref="KH15" si="444">SUM(KH13:KH14)</f>
        <v>0</v>
      </c>
      <c r="KI15" s="40">
        <f t="shared" ref="KI15" si="445">SUM(KI13:KI14)</f>
        <v>0</v>
      </c>
      <c r="KJ15" s="63">
        <f t="shared" si="277"/>
        <v>0</v>
      </c>
      <c r="KK15" s="40">
        <f t="shared" ref="KK15:KL15" si="446">SUM(KK13:KK14)</f>
        <v>0</v>
      </c>
      <c r="KL15" s="40">
        <f t="shared" si="446"/>
        <v>0</v>
      </c>
      <c r="KM15" s="63">
        <f t="shared" si="278"/>
        <v>0</v>
      </c>
      <c r="KN15" s="40">
        <f t="shared" ref="KN15:KO15" si="447">SUM(KN13:KN14)</f>
        <v>0</v>
      </c>
      <c r="KO15" s="40">
        <f t="shared" si="447"/>
        <v>0</v>
      </c>
      <c r="KP15" s="63">
        <f t="shared" si="279"/>
        <v>0</v>
      </c>
      <c r="KQ15" s="35">
        <f t="shared" si="280"/>
        <v>0</v>
      </c>
      <c r="KR15" s="40">
        <f t="shared" si="281"/>
        <v>0</v>
      </c>
      <c r="KS15" s="63">
        <f t="shared" si="282"/>
        <v>0</v>
      </c>
      <c r="KT15" s="40">
        <f t="shared" ref="KT15:KU15" si="448">SUM(KT13:KT14)</f>
        <v>0</v>
      </c>
      <c r="KU15" s="40">
        <f t="shared" si="448"/>
        <v>0</v>
      </c>
      <c r="KV15" s="63">
        <f t="shared" si="283"/>
        <v>0</v>
      </c>
      <c r="KW15" s="40">
        <f t="shared" ref="KW15:KX15" si="449">SUM(KW13:KW14)</f>
        <v>0</v>
      </c>
      <c r="KX15" s="40">
        <f t="shared" si="449"/>
        <v>0</v>
      </c>
      <c r="KY15" s="63">
        <f t="shared" si="284"/>
        <v>0</v>
      </c>
      <c r="KZ15" s="40">
        <f t="shared" ref="KZ15:LA15" si="450">SUM(KZ13:KZ14)</f>
        <v>0</v>
      </c>
      <c r="LA15" s="40">
        <f t="shared" si="450"/>
        <v>0</v>
      </c>
      <c r="LB15" s="63">
        <f t="shared" si="285"/>
        <v>0</v>
      </c>
      <c r="LC15" s="40">
        <f t="shared" ref="LC15:LD15" si="451">SUM(LC13:LC14)</f>
        <v>0</v>
      </c>
      <c r="LD15" s="40">
        <f t="shared" si="451"/>
        <v>0</v>
      </c>
      <c r="LE15" s="63">
        <f t="shared" si="286"/>
        <v>0</v>
      </c>
      <c r="LF15" s="40">
        <f t="shared" ref="LF15:LG15" si="452">SUM(LF13:LF14)</f>
        <v>0</v>
      </c>
      <c r="LG15" s="40">
        <f t="shared" si="452"/>
        <v>0</v>
      </c>
      <c r="LH15" s="63">
        <f t="shared" si="287"/>
        <v>0</v>
      </c>
      <c r="LI15" s="40">
        <f t="shared" ref="LI15:LJ15" si="453">SUM(LI13:LI14)</f>
        <v>0</v>
      </c>
      <c r="LJ15" s="40">
        <f t="shared" si="453"/>
        <v>0</v>
      </c>
      <c r="LK15" s="63">
        <f t="shared" si="288"/>
        <v>0</v>
      </c>
      <c r="LL15" s="40">
        <f t="shared" ref="LL15:LM15" si="454">SUM(LL13:LL14)</f>
        <v>0</v>
      </c>
      <c r="LM15" s="40">
        <f t="shared" si="454"/>
        <v>0</v>
      </c>
      <c r="LN15" s="63">
        <f t="shared" si="289"/>
        <v>0</v>
      </c>
      <c r="LO15" s="35">
        <f t="shared" si="290"/>
        <v>0</v>
      </c>
      <c r="LP15" s="40">
        <f t="shared" si="291"/>
        <v>0</v>
      </c>
      <c r="LQ15" s="63">
        <f t="shared" si="292"/>
        <v>0</v>
      </c>
      <c r="LR15" s="40">
        <f t="shared" ref="LR15:LS15" si="455">SUM(LR13:LR14)</f>
        <v>0</v>
      </c>
      <c r="LS15" s="40">
        <f t="shared" si="455"/>
        <v>0</v>
      </c>
      <c r="LT15" s="63">
        <f t="shared" si="293"/>
        <v>0</v>
      </c>
      <c r="LU15" s="40">
        <f t="shared" ref="LU15" si="456">SUM(LU13:LU14)</f>
        <v>0</v>
      </c>
      <c r="LV15" s="40">
        <f t="shared" ref="LV15" si="457">SUM(LV13:LV14)</f>
        <v>0</v>
      </c>
      <c r="LW15" s="63">
        <f t="shared" si="294"/>
        <v>0</v>
      </c>
      <c r="LX15" s="35">
        <f t="shared" si="295"/>
        <v>0</v>
      </c>
      <c r="LY15" s="40">
        <f t="shared" si="296"/>
        <v>0</v>
      </c>
      <c r="LZ15" s="63">
        <f t="shared" si="297"/>
        <v>0</v>
      </c>
      <c r="MA15" s="35">
        <f t="shared" si="298"/>
        <v>2642571</v>
      </c>
      <c r="MB15" s="40">
        <f t="shared" si="299"/>
        <v>-7968</v>
      </c>
      <c r="MC15" s="63">
        <f t="shared" si="300"/>
        <v>2634603</v>
      </c>
      <c r="MD15" s="40">
        <f t="shared" ref="MD15:ME15" si="458">SUM(MD13:MD14)</f>
        <v>0</v>
      </c>
      <c r="ME15" s="40">
        <f t="shared" si="458"/>
        <v>0</v>
      </c>
      <c r="MF15" s="63">
        <f t="shared" si="301"/>
        <v>0</v>
      </c>
      <c r="MG15" s="40">
        <f t="shared" ref="MG15" si="459">SUM(MG13:MG14)</f>
        <v>0</v>
      </c>
      <c r="MH15" s="40">
        <f t="shared" ref="MH15:OY15" si="460">SUM(MH13:MH14)</f>
        <v>0</v>
      </c>
      <c r="MI15" s="63">
        <f t="shared" si="302"/>
        <v>0</v>
      </c>
      <c r="MJ15" s="40">
        <f t="shared" ref="MJ15" si="461">SUM(MJ13:MJ14)</f>
        <v>0</v>
      </c>
      <c r="MK15" s="40">
        <f t="shared" si="460"/>
        <v>0</v>
      </c>
      <c r="ML15" s="63">
        <f t="shared" si="303"/>
        <v>0</v>
      </c>
      <c r="MM15" s="40">
        <f t="shared" ref="MM15" si="462">SUM(MM13:MM14)</f>
        <v>0</v>
      </c>
      <c r="MN15" s="40">
        <f t="shared" si="460"/>
        <v>0</v>
      </c>
      <c r="MO15" s="63">
        <f t="shared" si="304"/>
        <v>0</v>
      </c>
      <c r="MP15" s="40">
        <f t="shared" ref="MP15" si="463">SUM(MP13:MP14)</f>
        <v>0</v>
      </c>
      <c r="MQ15" s="40">
        <f t="shared" si="460"/>
        <v>0</v>
      </c>
      <c r="MR15" s="63">
        <f t="shared" si="305"/>
        <v>0</v>
      </c>
      <c r="MS15" s="35">
        <f t="shared" si="460"/>
        <v>0</v>
      </c>
      <c r="MT15" s="40">
        <f t="shared" si="460"/>
        <v>0</v>
      </c>
      <c r="MU15" s="63">
        <f t="shared" si="306"/>
        <v>0</v>
      </c>
      <c r="MV15" s="40">
        <f t="shared" ref="MV15" si="464">SUM(MV13:MV14)</f>
        <v>0</v>
      </c>
      <c r="MW15" s="40">
        <f t="shared" si="460"/>
        <v>0</v>
      </c>
      <c r="MX15" s="63">
        <f t="shared" si="307"/>
        <v>0</v>
      </c>
      <c r="MY15" s="40">
        <f t="shared" ref="MY15" si="465">SUM(MY13:MY14)</f>
        <v>0</v>
      </c>
      <c r="MZ15" s="40">
        <f t="shared" si="460"/>
        <v>0</v>
      </c>
      <c r="NA15" s="63">
        <f t="shared" si="308"/>
        <v>0</v>
      </c>
      <c r="NB15" s="40">
        <f t="shared" ref="NB15" si="466">SUM(NB13:NB14)</f>
        <v>0</v>
      </c>
      <c r="NC15" s="40">
        <f t="shared" si="460"/>
        <v>0</v>
      </c>
      <c r="ND15" s="63">
        <f t="shared" si="309"/>
        <v>0</v>
      </c>
      <c r="NE15" s="35">
        <f t="shared" si="460"/>
        <v>0</v>
      </c>
      <c r="NF15" s="40">
        <f t="shared" si="460"/>
        <v>0</v>
      </c>
      <c r="NG15" s="63">
        <f t="shared" si="310"/>
        <v>0</v>
      </c>
      <c r="NH15" s="35">
        <f t="shared" si="460"/>
        <v>0</v>
      </c>
      <c r="NI15" s="40">
        <f t="shared" si="460"/>
        <v>0</v>
      </c>
      <c r="NJ15" s="63">
        <f t="shared" si="311"/>
        <v>0</v>
      </c>
      <c r="NK15" s="35">
        <f t="shared" si="312"/>
        <v>0</v>
      </c>
      <c r="NL15" s="40">
        <f t="shared" si="313"/>
        <v>0</v>
      </c>
      <c r="NM15" s="63">
        <f t="shared" si="314"/>
        <v>0</v>
      </c>
      <c r="NN15" s="40">
        <f t="shared" ref="NN15" si="467">SUM(NN13:NN14)</f>
        <v>0</v>
      </c>
      <c r="NO15" s="40">
        <f t="shared" si="460"/>
        <v>0</v>
      </c>
      <c r="NP15" s="63">
        <f t="shared" si="315"/>
        <v>0</v>
      </c>
      <c r="NQ15" s="40">
        <f t="shared" ref="NQ15" si="468">SUM(NQ13:NQ14)</f>
        <v>56145</v>
      </c>
      <c r="NR15" s="40">
        <f t="shared" ref="NR15" si="469">SUM(NR13:NR14)</f>
        <v>16469</v>
      </c>
      <c r="NS15" s="63">
        <f t="shared" si="316"/>
        <v>72614</v>
      </c>
      <c r="NT15" s="40">
        <f t="shared" ref="NT15" si="470">SUM(NT13:NT14)</f>
        <v>25827</v>
      </c>
      <c r="NU15" s="40">
        <f t="shared" ref="NU15" si="471">SUM(NU13:NU14)</f>
        <v>0</v>
      </c>
      <c r="NV15" s="63">
        <f t="shared" si="317"/>
        <v>25827</v>
      </c>
      <c r="NW15" s="35">
        <f t="shared" ref="NW15:NX15" si="472">SUM(NW13:NW14)</f>
        <v>100000</v>
      </c>
      <c r="NX15" s="40">
        <f t="shared" si="472"/>
        <v>-10748</v>
      </c>
      <c r="NY15" s="63">
        <f t="shared" si="318"/>
        <v>89252</v>
      </c>
      <c r="NZ15" s="40">
        <f t="shared" ref="NZ15" si="473">SUM(NZ13:NZ14)</f>
        <v>2320</v>
      </c>
      <c r="OA15" s="40">
        <f t="shared" ref="OA15" si="474">SUM(OA13:OA14)</f>
        <v>0</v>
      </c>
      <c r="OB15" s="63">
        <f t="shared" si="319"/>
        <v>2320</v>
      </c>
      <c r="OC15" s="40">
        <f t="shared" ref="OC15:OD15" si="475">SUM(OC13:OC14)</f>
        <v>3284</v>
      </c>
      <c r="OD15" s="40">
        <f t="shared" si="475"/>
        <v>2175</v>
      </c>
      <c r="OE15" s="63">
        <f t="shared" si="320"/>
        <v>5459</v>
      </c>
      <c r="OF15" s="35">
        <f t="shared" si="321"/>
        <v>187576</v>
      </c>
      <c r="OG15" s="40">
        <f t="shared" si="132"/>
        <v>7896</v>
      </c>
      <c r="OH15" s="63">
        <f t="shared" si="132"/>
        <v>195472</v>
      </c>
      <c r="OI15" s="35">
        <f t="shared" si="460"/>
        <v>0</v>
      </c>
      <c r="OJ15" s="40">
        <f t="shared" si="460"/>
        <v>0</v>
      </c>
      <c r="OK15" s="63">
        <f t="shared" si="322"/>
        <v>0</v>
      </c>
      <c r="OL15" s="35">
        <f t="shared" si="460"/>
        <v>0</v>
      </c>
      <c r="OM15" s="40">
        <f t="shared" si="460"/>
        <v>0</v>
      </c>
      <c r="ON15" s="63">
        <f t="shared" si="323"/>
        <v>0</v>
      </c>
      <c r="OO15" s="35">
        <f t="shared" si="460"/>
        <v>0</v>
      </c>
      <c r="OP15" s="40">
        <f t="shared" si="460"/>
        <v>0</v>
      </c>
      <c r="OQ15" s="63">
        <f t="shared" si="324"/>
        <v>0</v>
      </c>
      <c r="OR15" s="35">
        <f t="shared" si="460"/>
        <v>0</v>
      </c>
      <c r="OS15" s="40">
        <f t="shared" si="460"/>
        <v>0</v>
      </c>
      <c r="OT15" s="63">
        <f t="shared" si="325"/>
        <v>0</v>
      </c>
      <c r="OU15" s="35">
        <f t="shared" si="460"/>
        <v>0</v>
      </c>
      <c r="OV15" s="40">
        <f t="shared" si="460"/>
        <v>0</v>
      </c>
      <c r="OW15" s="63">
        <f t="shared" si="326"/>
        <v>0</v>
      </c>
      <c r="OX15" s="35">
        <f t="shared" si="460"/>
        <v>0</v>
      </c>
      <c r="OY15" s="40">
        <f t="shared" si="460"/>
        <v>0</v>
      </c>
      <c r="OZ15" s="63">
        <f t="shared" si="327"/>
        <v>0</v>
      </c>
      <c r="PA15" s="35">
        <f t="shared" ref="PA15:PB15" si="476">SUM(PA13:PA14)</f>
        <v>300</v>
      </c>
      <c r="PB15" s="40">
        <f t="shared" si="476"/>
        <v>0</v>
      </c>
      <c r="PC15" s="63">
        <f t="shared" si="328"/>
        <v>300</v>
      </c>
      <c r="PD15" s="35">
        <f t="shared" ref="PD15:PE15" si="477">SUM(PD13:PD14)</f>
        <v>0</v>
      </c>
      <c r="PE15" s="40">
        <f t="shared" si="477"/>
        <v>129</v>
      </c>
      <c r="PF15" s="63">
        <f t="shared" si="329"/>
        <v>129</v>
      </c>
      <c r="PG15" s="35">
        <f t="shared" ref="PG15:PH15" si="478">SUM(PG13:PG14)</f>
        <v>0</v>
      </c>
      <c r="PH15" s="40">
        <f t="shared" si="478"/>
        <v>350</v>
      </c>
      <c r="PI15" s="63">
        <f t="shared" si="330"/>
        <v>350</v>
      </c>
      <c r="PJ15" s="35">
        <f t="shared" ref="PJ15:PK15" si="479">SUM(PJ13:PJ14)</f>
        <v>0</v>
      </c>
      <c r="PK15" s="40">
        <f t="shared" si="479"/>
        <v>4573</v>
      </c>
      <c r="PL15" s="63">
        <f t="shared" si="331"/>
        <v>4573</v>
      </c>
      <c r="PM15" s="35">
        <f t="shared" si="332"/>
        <v>300</v>
      </c>
      <c r="PN15" s="40">
        <f t="shared" si="133"/>
        <v>5052</v>
      </c>
      <c r="PO15" s="63">
        <f t="shared" si="133"/>
        <v>5352</v>
      </c>
      <c r="PP15" s="35">
        <f t="shared" ref="PP15" si="480">SUM(PP13:PP14)</f>
        <v>0</v>
      </c>
      <c r="PQ15" s="40">
        <f t="shared" ref="PQ15" si="481">SUM(PQ13:PQ14)</f>
        <v>0</v>
      </c>
      <c r="PR15" s="63">
        <f t="shared" si="333"/>
        <v>0</v>
      </c>
      <c r="PS15" s="35">
        <f t="shared" ref="PS15:PT15" si="482">SUM(PS13:PS14)</f>
        <v>0</v>
      </c>
      <c r="PT15" s="40">
        <f t="shared" si="482"/>
        <v>0</v>
      </c>
      <c r="PU15" s="63">
        <f t="shared" si="334"/>
        <v>0</v>
      </c>
      <c r="PV15" s="40">
        <f t="shared" ref="PV15" si="483">SUM(PV13:PV14)</f>
        <v>0</v>
      </c>
      <c r="PW15" s="40">
        <f t="shared" ref="PW15" si="484">SUM(PW13:PW14)</f>
        <v>0</v>
      </c>
      <c r="PX15" s="63">
        <f t="shared" si="335"/>
        <v>0</v>
      </c>
      <c r="PY15" s="35">
        <f t="shared" si="336"/>
        <v>0</v>
      </c>
      <c r="PZ15" s="40">
        <f t="shared" si="337"/>
        <v>0</v>
      </c>
      <c r="QA15" s="63">
        <f t="shared" si="338"/>
        <v>0</v>
      </c>
      <c r="QB15" s="35">
        <f t="shared" si="134"/>
        <v>187876</v>
      </c>
      <c r="QC15" s="40">
        <f t="shared" si="135"/>
        <v>12948</v>
      </c>
      <c r="QD15" s="63">
        <f t="shared" si="136"/>
        <v>200824</v>
      </c>
      <c r="QE15" s="35">
        <f t="shared" si="137"/>
        <v>2830447</v>
      </c>
      <c r="QF15" s="40">
        <f t="shared" si="138"/>
        <v>4980</v>
      </c>
      <c r="QG15" s="63">
        <f t="shared" si="139"/>
        <v>2835427</v>
      </c>
      <c r="QH15" s="35">
        <f t="shared" si="140"/>
        <v>2836041</v>
      </c>
      <c r="QI15" s="40">
        <f t="shared" si="141"/>
        <v>4980</v>
      </c>
      <c r="QJ15" s="63">
        <f t="shared" si="142"/>
        <v>2841021</v>
      </c>
      <c r="QK15" s="35">
        <f t="shared" ref="QK15:QM15" si="485">SUM(QK13:QK14)</f>
        <v>0</v>
      </c>
      <c r="QL15" s="40">
        <f t="shared" si="485"/>
        <v>0</v>
      </c>
      <c r="QM15" s="40">
        <f t="shared" si="485"/>
        <v>0</v>
      </c>
      <c r="QN15" s="35">
        <f t="shared" si="339"/>
        <v>2836041</v>
      </c>
      <c r="QO15" s="40">
        <f t="shared" si="340"/>
        <v>4980</v>
      </c>
      <c r="QP15" s="63">
        <f t="shared" si="341"/>
        <v>2841021</v>
      </c>
      <c r="QQ15" s="35">
        <f t="shared" si="143"/>
        <v>4091387</v>
      </c>
      <c r="QR15" s="40">
        <f t="shared" si="144"/>
        <v>74935</v>
      </c>
      <c r="QS15" s="63">
        <f t="shared" si="145"/>
        <v>4166322</v>
      </c>
    </row>
    <row r="16" spans="1:461" ht="16.5" thickBot="1">
      <c r="A16" s="4">
        <v>6</v>
      </c>
      <c r="B16" s="16" t="s">
        <v>8</v>
      </c>
      <c r="C16" s="46">
        <v>148783</v>
      </c>
      <c r="D16" s="46"/>
      <c r="E16" s="64">
        <f t="shared" si="146"/>
        <v>148783</v>
      </c>
      <c r="F16" s="46">
        <v>53102</v>
      </c>
      <c r="G16" s="46"/>
      <c r="H16" s="64">
        <f t="shared" si="147"/>
        <v>53102</v>
      </c>
      <c r="I16" s="46">
        <f>43566-2703</f>
        <v>40863</v>
      </c>
      <c r="J16" s="46"/>
      <c r="K16" s="64">
        <f t="shared" si="148"/>
        <v>40863</v>
      </c>
      <c r="L16" s="46">
        <v>27378</v>
      </c>
      <c r="M16" s="46"/>
      <c r="N16" s="64">
        <f t="shared" si="149"/>
        <v>27378</v>
      </c>
      <c r="O16" s="46">
        <v>44410</v>
      </c>
      <c r="P16" s="46"/>
      <c r="Q16" s="64">
        <f t="shared" si="150"/>
        <v>44410</v>
      </c>
      <c r="R16" s="46">
        <v>39425</v>
      </c>
      <c r="S16" s="46"/>
      <c r="T16" s="64">
        <f t="shared" si="151"/>
        <v>39425</v>
      </c>
      <c r="U16" s="46"/>
      <c r="V16" s="46"/>
      <c r="W16" s="64">
        <f t="shared" si="152"/>
        <v>0</v>
      </c>
      <c r="X16" s="46"/>
      <c r="Y16" s="46"/>
      <c r="Z16" s="64">
        <f t="shared" si="153"/>
        <v>0</v>
      </c>
      <c r="AA16" s="46"/>
      <c r="AB16" s="46"/>
      <c r="AC16" s="64">
        <f t="shared" si="154"/>
        <v>0</v>
      </c>
      <c r="AD16" s="45">
        <f t="shared" si="155"/>
        <v>353961</v>
      </c>
      <c r="AE16" s="46">
        <f t="shared" si="156"/>
        <v>0</v>
      </c>
      <c r="AF16" s="64">
        <f t="shared" si="157"/>
        <v>353961</v>
      </c>
      <c r="AG16" s="46"/>
      <c r="AH16" s="46"/>
      <c r="AI16" s="64">
        <f t="shared" si="158"/>
        <v>0</v>
      </c>
      <c r="AJ16" s="46"/>
      <c r="AK16" s="46"/>
      <c r="AL16" s="64">
        <f t="shared" si="159"/>
        <v>0</v>
      </c>
      <c r="AM16" s="46"/>
      <c r="AN16" s="46"/>
      <c r="AO16" s="64">
        <f t="shared" si="160"/>
        <v>0</v>
      </c>
      <c r="AP16" s="46"/>
      <c r="AQ16" s="46"/>
      <c r="AR16" s="64">
        <f t="shared" si="161"/>
        <v>0</v>
      </c>
      <c r="AS16" s="46"/>
      <c r="AT16" s="46"/>
      <c r="AU16" s="64">
        <f t="shared" si="162"/>
        <v>0</v>
      </c>
      <c r="AV16" s="46"/>
      <c r="AW16" s="46"/>
      <c r="AX16" s="64">
        <f t="shared" si="163"/>
        <v>0</v>
      </c>
      <c r="AY16" s="46"/>
      <c r="AZ16" s="46"/>
      <c r="BA16" s="64">
        <f t="shared" si="164"/>
        <v>0</v>
      </c>
      <c r="BB16" s="46"/>
      <c r="BC16" s="46"/>
      <c r="BD16" s="64">
        <f t="shared" si="165"/>
        <v>0</v>
      </c>
      <c r="BE16" s="46"/>
      <c r="BF16" s="46"/>
      <c r="BG16" s="64">
        <f t="shared" si="166"/>
        <v>0</v>
      </c>
      <c r="BH16" s="45"/>
      <c r="BI16" s="46"/>
      <c r="BJ16" s="64">
        <f t="shared" si="167"/>
        <v>0</v>
      </c>
      <c r="BK16" s="45"/>
      <c r="BL16" s="46"/>
      <c r="BM16" s="64">
        <f t="shared" si="168"/>
        <v>0</v>
      </c>
      <c r="BN16" s="45"/>
      <c r="BO16" s="46"/>
      <c r="BP16" s="64">
        <f t="shared" si="169"/>
        <v>0</v>
      </c>
      <c r="BQ16" s="45"/>
      <c r="BR16" s="46"/>
      <c r="BS16" s="64">
        <f t="shared" si="170"/>
        <v>0</v>
      </c>
      <c r="BT16" s="45"/>
      <c r="BU16" s="46"/>
      <c r="BV16" s="64">
        <f t="shared" si="171"/>
        <v>0</v>
      </c>
      <c r="BW16" s="45"/>
      <c r="BX16" s="46"/>
      <c r="BY16" s="64">
        <f t="shared" si="172"/>
        <v>0</v>
      </c>
      <c r="BZ16" s="45"/>
      <c r="CA16" s="46"/>
      <c r="CB16" s="64">
        <f t="shared" si="173"/>
        <v>0</v>
      </c>
      <c r="CC16" s="45">
        <f t="shared" si="174"/>
        <v>0</v>
      </c>
      <c r="CD16" s="46">
        <f t="shared" si="131"/>
        <v>0</v>
      </c>
      <c r="CE16" s="64">
        <f t="shared" si="131"/>
        <v>0</v>
      </c>
      <c r="CF16" s="46"/>
      <c r="CG16" s="46"/>
      <c r="CH16" s="64">
        <f t="shared" si="175"/>
        <v>0</v>
      </c>
      <c r="CI16" s="46"/>
      <c r="CJ16" s="46"/>
      <c r="CK16" s="64">
        <f t="shared" si="176"/>
        <v>0</v>
      </c>
      <c r="CL16" s="46"/>
      <c r="CM16" s="46"/>
      <c r="CN16" s="64">
        <f t="shared" si="177"/>
        <v>0</v>
      </c>
      <c r="CO16" s="46"/>
      <c r="CP16" s="46"/>
      <c r="CQ16" s="64">
        <f t="shared" si="178"/>
        <v>0</v>
      </c>
      <c r="CR16" s="46"/>
      <c r="CS16" s="46"/>
      <c r="CT16" s="64">
        <f t="shared" si="179"/>
        <v>0</v>
      </c>
      <c r="CU16" s="46"/>
      <c r="CV16" s="46"/>
      <c r="CW16" s="64">
        <f t="shared" si="180"/>
        <v>0</v>
      </c>
      <c r="CX16" s="46"/>
      <c r="CY16" s="46"/>
      <c r="CZ16" s="64">
        <f t="shared" si="181"/>
        <v>0</v>
      </c>
      <c r="DA16" s="45">
        <f t="shared" si="182"/>
        <v>0</v>
      </c>
      <c r="DB16" s="46">
        <f t="shared" si="183"/>
        <v>0</v>
      </c>
      <c r="DC16" s="64">
        <f t="shared" si="184"/>
        <v>0</v>
      </c>
      <c r="DD16" s="46"/>
      <c r="DE16" s="46"/>
      <c r="DF16" s="64">
        <f t="shared" si="185"/>
        <v>0</v>
      </c>
      <c r="DG16" s="46"/>
      <c r="DH16" s="46"/>
      <c r="DI16" s="64">
        <f t="shared" si="186"/>
        <v>0</v>
      </c>
      <c r="DJ16" s="46"/>
      <c r="DK16" s="46"/>
      <c r="DL16" s="64">
        <f t="shared" si="187"/>
        <v>0</v>
      </c>
      <c r="DM16" s="45">
        <f t="shared" si="188"/>
        <v>0</v>
      </c>
      <c r="DN16" s="46">
        <f t="shared" si="189"/>
        <v>0</v>
      </c>
      <c r="DO16" s="64">
        <f t="shared" si="190"/>
        <v>0</v>
      </c>
      <c r="DP16" s="46"/>
      <c r="DQ16" s="46"/>
      <c r="DR16" s="64">
        <f t="shared" si="191"/>
        <v>0</v>
      </c>
      <c r="DS16" s="46"/>
      <c r="DT16" s="46"/>
      <c r="DU16" s="64">
        <f t="shared" si="192"/>
        <v>0</v>
      </c>
      <c r="DV16" s="46"/>
      <c r="DW16" s="46"/>
      <c r="DX16" s="64">
        <f t="shared" si="193"/>
        <v>0</v>
      </c>
      <c r="DY16" s="45">
        <f t="shared" si="194"/>
        <v>0</v>
      </c>
      <c r="DZ16" s="46">
        <f t="shared" si="195"/>
        <v>0</v>
      </c>
      <c r="EA16" s="64">
        <f t="shared" si="196"/>
        <v>0</v>
      </c>
      <c r="EB16" s="46"/>
      <c r="EC16" s="46"/>
      <c r="ED16" s="64">
        <f t="shared" si="197"/>
        <v>0</v>
      </c>
      <c r="EE16" s="46"/>
      <c r="EF16" s="46"/>
      <c r="EG16" s="64">
        <f t="shared" si="198"/>
        <v>0</v>
      </c>
      <c r="EH16" s="46"/>
      <c r="EI16" s="46"/>
      <c r="EJ16" s="64">
        <f t="shared" si="199"/>
        <v>0</v>
      </c>
      <c r="EK16" s="46"/>
      <c r="EL16" s="46"/>
      <c r="EM16" s="64">
        <f t="shared" si="200"/>
        <v>0</v>
      </c>
      <c r="EN16" s="46"/>
      <c r="EO16" s="46"/>
      <c r="EP16" s="64">
        <f t="shared" si="201"/>
        <v>0</v>
      </c>
      <c r="EQ16" s="46"/>
      <c r="ER16" s="46"/>
      <c r="ES16" s="64">
        <f t="shared" si="202"/>
        <v>0</v>
      </c>
      <c r="ET16" s="46"/>
      <c r="EU16" s="46"/>
      <c r="EV16" s="64">
        <f t="shared" si="203"/>
        <v>0</v>
      </c>
      <c r="EW16" s="45">
        <f t="shared" si="204"/>
        <v>0</v>
      </c>
      <c r="EX16" s="46">
        <f t="shared" si="205"/>
        <v>0</v>
      </c>
      <c r="EY16" s="64">
        <f t="shared" si="206"/>
        <v>0</v>
      </c>
      <c r="EZ16" s="46"/>
      <c r="FA16" s="46"/>
      <c r="FB16" s="64">
        <f t="shared" si="207"/>
        <v>0</v>
      </c>
      <c r="FC16" s="46"/>
      <c r="FD16" s="46"/>
      <c r="FE16" s="64">
        <f t="shared" si="208"/>
        <v>0</v>
      </c>
      <c r="FF16" s="45">
        <f t="shared" si="209"/>
        <v>0</v>
      </c>
      <c r="FG16" s="46">
        <f t="shared" si="210"/>
        <v>0</v>
      </c>
      <c r="FH16" s="64">
        <f t="shared" si="211"/>
        <v>0</v>
      </c>
      <c r="FI16" s="46"/>
      <c r="FJ16" s="46"/>
      <c r="FK16" s="64">
        <f t="shared" si="212"/>
        <v>0</v>
      </c>
      <c r="FL16" s="46"/>
      <c r="FM16" s="46"/>
      <c r="FN16" s="64">
        <f t="shared" si="213"/>
        <v>0</v>
      </c>
      <c r="FO16" s="46"/>
      <c r="FP16" s="46"/>
      <c r="FQ16" s="64">
        <f t="shared" si="214"/>
        <v>0</v>
      </c>
      <c r="FR16" s="46"/>
      <c r="FS16" s="46"/>
      <c r="FT16" s="64">
        <f t="shared" si="215"/>
        <v>0</v>
      </c>
      <c r="FU16" s="45">
        <f t="shared" si="216"/>
        <v>0</v>
      </c>
      <c r="FV16" s="46">
        <f t="shared" si="217"/>
        <v>0</v>
      </c>
      <c r="FW16" s="64">
        <f t="shared" si="218"/>
        <v>0</v>
      </c>
      <c r="FX16" s="46"/>
      <c r="FY16" s="46"/>
      <c r="FZ16" s="64">
        <f t="shared" si="219"/>
        <v>0</v>
      </c>
      <c r="GA16" s="45"/>
      <c r="GB16" s="46"/>
      <c r="GC16" s="64">
        <f t="shared" si="220"/>
        <v>0</v>
      </c>
      <c r="GD16" s="46"/>
      <c r="GE16" s="46"/>
      <c r="GF16" s="64">
        <f t="shared" si="221"/>
        <v>0</v>
      </c>
      <c r="GG16" s="45">
        <f t="shared" si="222"/>
        <v>0</v>
      </c>
      <c r="GH16" s="46">
        <f t="shared" si="223"/>
        <v>0</v>
      </c>
      <c r="GI16" s="64">
        <f t="shared" si="224"/>
        <v>0</v>
      </c>
      <c r="GJ16" s="45">
        <f t="shared" si="225"/>
        <v>0</v>
      </c>
      <c r="GK16" s="46">
        <f t="shared" si="226"/>
        <v>0</v>
      </c>
      <c r="GL16" s="64">
        <f t="shared" si="227"/>
        <v>0</v>
      </c>
      <c r="GM16" s="46"/>
      <c r="GN16" s="46"/>
      <c r="GO16" s="64">
        <f t="shared" si="228"/>
        <v>0</v>
      </c>
      <c r="GP16" s="46"/>
      <c r="GQ16" s="46"/>
      <c r="GR16" s="64">
        <f t="shared" si="229"/>
        <v>0</v>
      </c>
      <c r="GS16" s="46"/>
      <c r="GT16" s="46"/>
      <c r="GU16" s="64">
        <f t="shared" si="230"/>
        <v>0</v>
      </c>
      <c r="GV16" s="46"/>
      <c r="GW16" s="46"/>
      <c r="GX16" s="64">
        <f t="shared" si="231"/>
        <v>0</v>
      </c>
      <c r="GY16" s="46"/>
      <c r="GZ16" s="46"/>
      <c r="HA16" s="64">
        <f t="shared" si="232"/>
        <v>0</v>
      </c>
      <c r="HB16" s="46"/>
      <c r="HC16" s="46"/>
      <c r="HD16" s="64">
        <f t="shared" si="233"/>
        <v>0</v>
      </c>
      <c r="HE16" s="45">
        <f t="shared" si="234"/>
        <v>0</v>
      </c>
      <c r="HF16" s="46">
        <f t="shared" si="235"/>
        <v>0</v>
      </c>
      <c r="HG16" s="64">
        <f t="shared" si="236"/>
        <v>0</v>
      </c>
      <c r="HH16" s="46"/>
      <c r="HI16" s="46"/>
      <c r="HJ16" s="64">
        <f t="shared" si="237"/>
        <v>0</v>
      </c>
      <c r="HK16" s="45"/>
      <c r="HL16" s="46"/>
      <c r="HM16" s="64">
        <f t="shared" si="238"/>
        <v>0</v>
      </c>
      <c r="HN16" s="45">
        <f t="shared" si="239"/>
        <v>0</v>
      </c>
      <c r="HO16" s="46">
        <f t="shared" si="240"/>
        <v>0</v>
      </c>
      <c r="HP16" s="64">
        <f t="shared" si="241"/>
        <v>0</v>
      </c>
      <c r="HQ16" s="46"/>
      <c r="HR16" s="46"/>
      <c r="HS16" s="64">
        <f t="shared" si="242"/>
        <v>0</v>
      </c>
      <c r="HT16" s="45"/>
      <c r="HU16" s="46"/>
      <c r="HV16" s="64">
        <f t="shared" si="243"/>
        <v>0</v>
      </c>
      <c r="HW16" s="46"/>
      <c r="HX16" s="46"/>
      <c r="HY16" s="64">
        <f t="shared" si="244"/>
        <v>0</v>
      </c>
      <c r="HZ16" s="45"/>
      <c r="IA16" s="46"/>
      <c r="IB16" s="64">
        <f t="shared" si="245"/>
        <v>0</v>
      </c>
      <c r="IC16" s="45">
        <f t="shared" si="246"/>
        <v>0</v>
      </c>
      <c r="ID16" s="46">
        <f t="shared" si="247"/>
        <v>0</v>
      </c>
      <c r="IE16" s="64">
        <f t="shared" si="248"/>
        <v>0</v>
      </c>
      <c r="IF16" s="46"/>
      <c r="IG16" s="46"/>
      <c r="IH16" s="64">
        <f t="shared" si="249"/>
        <v>0</v>
      </c>
      <c r="II16" s="45"/>
      <c r="IJ16" s="46"/>
      <c r="IK16" s="64">
        <f t="shared" si="250"/>
        <v>0</v>
      </c>
      <c r="IL16" s="46"/>
      <c r="IM16" s="46"/>
      <c r="IN16" s="64">
        <f t="shared" si="251"/>
        <v>0</v>
      </c>
      <c r="IO16" s="45">
        <f t="shared" si="252"/>
        <v>0</v>
      </c>
      <c r="IP16" s="46">
        <f t="shared" si="253"/>
        <v>0</v>
      </c>
      <c r="IQ16" s="64">
        <f t="shared" si="254"/>
        <v>0</v>
      </c>
      <c r="IR16" s="46"/>
      <c r="IS16" s="46"/>
      <c r="IT16" s="64">
        <f t="shared" si="255"/>
        <v>0</v>
      </c>
      <c r="IU16" s="46"/>
      <c r="IV16" s="46"/>
      <c r="IW16" s="64">
        <f t="shared" si="256"/>
        <v>0</v>
      </c>
      <c r="IX16" s="46"/>
      <c r="IY16" s="46"/>
      <c r="IZ16" s="64">
        <f t="shared" si="257"/>
        <v>0</v>
      </c>
      <c r="JA16" s="45">
        <f t="shared" si="258"/>
        <v>0</v>
      </c>
      <c r="JB16" s="46">
        <f t="shared" si="259"/>
        <v>0</v>
      </c>
      <c r="JC16" s="64">
        <f t="shared" si="260"/>
        <v>0</v>
      </c>
      <c r="JD16" s="46"/>
      <c r="JE16" s="46"/>
      <c r="JF16" s="64">
        <f t="shared" si="261"/>
        <v>0</v>
      </c>
      <c r="JG16" s="46"/>
      <c r="JH16" s="46"/>
      <c r="JI16" s="64">
        <f t="shared" si="262"/>
        <v>0</v>
      </c>
      <c r="JJ16" s="46"/>
      <c r="JK16" s="46"/>
      <c r="JL16" s="64">
        <f t="shared" si="263"/>
        <v>0</v>
      </c>
      <c r="JM16" s="45">
        <f t="shared" si="264"/>
        <v>0</v>
      </c>
      <c r="JN16" s="46">
        <f t="shared" si="265"/>
        <v>0</v>
      </c>
      <c r="JO16" s="64">
        <f t="shared" si="266"/>
        <v>0</v>
      </c>
      <c r="JP16" s="46"/>
      <c r="JQ16" s="46"/>
      <c r="JR16" s="64">
        <f t="shared" si="267"/>
        <v>0</v>
      </c>
      <c r="JS16" s="45"/>
      <c r="JT16" s="46"/>
      <c r="JU16" s="64">
        <f t="shared" si="268"/>
        <v>0</v>
      </c>
      <c r="JV16" s="45"/>
      <c r="JW16" s="46"/>
      <c r="JX16" s="64">
        <f t="shared" si="269"/>
        <v>0</v>
      </c>
      <c r="JY16" s="45">
        <f t="shared" si="270"/>
        <v>0</v>
      </c>
      <c r="JZ16" s="46">
        <f t="shared" si="271"/>
        <v>0</v>
      </c>
      <c r="KA16" s="64">
        <f t="shared" si="272"/>
        <v>0</v>
      </c>
      <c r="KB16" s="46"/>
      <c r="KC16" s="46"/>
      <c r="KD16" s="64">
        <f t="shared" si="273"/>
        <v>0</v>
      </c>
      <c r="KE16" s="45">
        <f t="shared" si="274"/>
        <v>0</v>
      </c>
      <c r="KF16" s="46">
        <f t="shared" si="275"/>
        <v>0</v>
      </c>
      <c r="KG16" s="64">
        <f t="shared" si="276"/>
        <v>0</v>
      </c>
      <c r="KH16" s="45"/>
      <c r="KI16" s="46"/>
      <c r="KJ16" s="64">
        <f t="shared" si="277"/>
        <v>0</v>
      </c>
      <c r="KK16" s="46"/>
      <c r="KL16" s="46"/>
      <c r="KM16" s="64">
        <f t="shared" si="278"/>
        <v>0</v>
      </c>
      <c r="KN16" s="46"/>
      <c r="KO16" s="46"/>
      <c r="KP16" s="64">
        <f t="shared" si="279"/>
        <v>0</v>
      </c>
      <c r="KQ16" s="45">
        <f t="shared" si="280"/>
        <v>0</v>
      </c>
      <c r="KR16" s="46">
        <f t="shared" si="281"/>
        <v>0</v>
      </c>
      <c r="KS16" s="64">
        <f t="shared" si="282"/>
        <v>0</v>
      </c>
      <c r="KT16" s="46"/>
      <c r="KU16" s="46"/>
      <c r="KV16" s="64">
        <f t="shared" si="283"/>
        <v>0</v>
      </c>
      <c r="KW16" s="46"/>
      <c r="KX16" s="46"/>
      <c r="KY16" s="64">
        <f t="shared" si="284"/>
        <v>0</v>
      </c>
      <c r="KZ16" s="46"/>
      <c r="LA16" s="46"/>
      <c r="LB16" s="64">
        <f t="shared" si="285"/>
        <v>0</v>
      </c>
      <c r="LC16" s="46"/>
      <c r="LD16" s="46"/>
      <c r="LE16" s="64">
        <f t="shared" si="286"/>
        <v>0</v>
      </c>
      <c r="LF16" s="46"/>
      <c r="LG16" s="46"/>
      <c r="LH16" s="64">
        <f t="shared" si="287"/>
        <v>0</v>
      </c>
      <c r="LI16" s="46"/>
      <c r="LJ16" s="46"/>
      <c r="LK16" s="64">
        <f t="shared" si="288"/>
        <v>0</v>
      </c>
      <c r="LL16" s="46"/>
      <c r="LM16" s="46"/>
      <c r="LN16" s="64">
        <f t="shared" si="289"/>
        <v>0</v>
      </c>
      <c r="LO16" s="45">
        <f t="shared" si="290"/>
        <v>0</v>
      </c>
      <c r="LP16" s="46">
        <f t="shared" si="291"/>
        <v>0</v>
      </c>
      <c r="LQ16" s="64">
        <f t="shared" si="292"/>
        <v>0</v>
      </c>
      <c r="LR16" s="46"/>
      <c r="LS16" s="46"/>
      <c r="LT16" s="64">
        <f t="shared" si="293"/>
        <v>0</v>
      </c>
      <c r="LU16" s="46"/>
      <c r="LV16" s="46"/>
      <c r="LW16" s="64">
        <f t="shared" si="294"/>
        <v>0</v>
      </c>
      <c r="LX16" s="45">
        <f t="shared" si="295"/>
        <v>0</v>
      </c>
      <c r="LY16" s="46">
        <f t="shared" si="296"/>
        <v>0</v>
      </c>
      <c r="LZ16" s="64">
        <f t="shared" si="297"/>
        <v>0</v>
      </c>
      <c r="MA16" s="45">
        <f t="shared" si="298"/>
        <v>0</v>
      </c>
      <c r="MB16" s="46">
        <f t="shared" si="299"/>
        <v>0</v>
      </c>
      <c r="MC16" s="64">
        <f t="shared" si="300"/>
        <v>0</v>
      </c>
      <c r="MD16" s="46"/>
      <c r="ME16" s="46"/>
      <c r="MF16" s="64">
        <f t="shared" si="301"/>
        <v>0</v>
      </c>
      <c r="MG16" s="46"/>
      <c r="MH16" s="46"/>
      <c r="MI16" s="64">
        <f t="shared" si="302"/>
        <v>0</v>
      </c>
      <c r="MJ16" s="46"/>
      <c r="MK16" s="46"/>
      <c r="ML16" s="64">
        <f t="shared" si="303"/>
        <v>0</v>
      </c>
      <c r="MM16" s="46"/>
      <c r="MN16" s="46"/>
      <c r="MO16" s="64">
        <f t="shared" si="304"/>
        <v>0</v>
      </c>
      <c r="MP16" s="46"/>
      <c r="MQ16" s="46"/>
      <c r="MR16" s="64">
        <f t="shared" si="305"/>
        <v>0</v>
      </c>
      <c r="MS16" s="45"/>
      <c r="MT16" s="46"/>
      <c r="MU16" s="64">
        <f t="shared" si="306"/>
        <v>0</v>
      </c>
      <c r="MV16" s="46"/>
      <c r="MW16" s="46"/>
      <c r="MX16" s="64">
        <f t="shared" si="307"/>
        <v>0</v>
      </c>
      <c r="MY16" s="46"/>
      <c r="MZ16" s="46"/>
      <c r="NA16" s="64">
        <f t="shared" si="308"/>
        <v>0</v>
      </c>
      <c r="NB16" s="46"/>
      <c r="NC16" s="46"/>
      <c r="ND16" s="64">
        <f t="shared" si="309"/>
        <v>0</v>
      </c>
      <c r="NE16" s="45"/>
      <c r="NF16" s="46"/>
      <c r="NG16" s="64">
        <f t="shared" si="310"/>
        <v>0</v>
      </c>
      <c r="NH16" s="45"/>
      <c r="NI16" s="46"/>
      <c r="NJ16" s="64">
        <f t="shared" si="311"/>
        <v>0</v>
      </c>
      <c r="NK16" s="45">
        <f t="shared" si="312"/>
        <v>0</v>
      </c>
      <c r="NL16" s="46">
        <f t="shared" si="313"/>
        <v>0</v>
      </c>
      <c r="NM16" s="64">
        <f t="shared" si="314"/>
        <v>0</v>
      </c>
      <c r="NN16" s="46"/>
      <c r="NO16" s="46"/>
      <c r="NP16" s="64">
        <f t="shared" si="315"/>
        <v>0</v>
      </c>
      <c r="NQ16" s="46"/>
      <c r="NR16" s="46"/>
      <c r="NS16" s="64">
        <f t="shared" si="316"/>
        <v>0</v>
      </c>
      <c r="NT16" s="46"/>
      <c r="NU16" s="46"/>
      <c r="NV16" s="64">
        <f t="shared" si="317"/>
        <v>0</v>
      </c>
      <c r="NW16" s="45"/>
      <c r="NX16" s="46"/>
      <c r="NY16" s="64">
        <f t="shared" si="318"/>
        <v>0</v>
      </c>
      <c r="NZ16" s="46"/>
      <c r="OA16" s="46"/>
      <c r="OB16" s="64">
        <f t="shared" si="319"/>
        <v>0</v>
      </c>
      <c r="OC16" s="46"/>
      <c r="OD16" s="46"/>
      <c r="OE16" s="64">
        <f t="shared" si="320"/>
        <v>0</v>
      </c>
      <c r="OF16" s="45">
        <f t="shared" si="321"/>
        <v>0</v>
      </c>
      <c r="OG16" s="46">
        <f t="shared" si="132"/>
        <v>0</v>
      </c>
      <c r="OH16" s="64">
        <f t="shared" si="132"/>
        <v>0</v>
      </c>
      <c r="OI16" s="45"/>
      <c r="OJ16" s="46"/>
      <c r="OK16" s="64">
        <f t="shared" si="322"/>
        <v>0</v>
      </c>
      <c r="OL16" s="45"/>
      <c r="OM16" s="46"/>
      <c r="ON16" s="64">
        <f t="shared" si="323"/>
        <v>0</v>
      </c>
      <c r="OO16" s="45"/>
      <c r="OP16" s="46"/>
      <c r="OQ16" s="64">
        <f t="shared" si="324"/>
        <v>0</v>
      </c>
      <c r="OR16" s="45"/>
      <c r="OS16" s="46"/>
      <c r="OT16" s="64">
        <f t="shared" si="325"/>
        <v>0</v>
      </c>
      <c r="OU16" s="45"/>
      <c r="OV16" s="46"/>
      <c r="OW16" s="64">
        <f t="shared" si="326"/>
        <v>0</v>
      </c>
      <c r="OX16" s="45"/>
      <c r="OY16" s="46"/>
      <c r="OZ16" s="64">
        <f t="shared" si="327"/>
        <v>0</v>
      </c>
      <c r="PA16" s="45"/>
      <c r="PB16" s="46"/>
      <c r="PC16" s="64">
        <f t="shared" si="328"/>
        <v>0</v>
      </c>
      <c r="PD16" s="45"/>
      <c r="PE16" s="46"/>
      <c r="PF16" s="64">
        <f t="shared" si="329"/>
        <v>0</v>
      </c>
      <c r="PG16" s="45"/>
      <c r="PH16" s="46"/>
      <c r="PI16" s="64">
        <f t="shared" si="330"/>
        <v>0</v>
      </c>
      <c r="PJ16" s="45"/>
      <c r="PK16" s="46"/>
      <c r="PL16" s="64">
        <f t="shared" si="331"/>
        <v>0</v>
      </c>
      <c r="PM16" s="45">
        <f t="shared" si="332"/>
        <v>0</v>
      </c>
      <c r="PN16" s="46">
        <f t="shared" si="133"/>
        <v>0</v>
      </c>
      <c r="PO16" s="64">
        <f t="shared" si="133"/>
        <v>0</v>
      </c>
      <c r="PP16" s="45"/>
      <c r="PQ16" s="46"/>
      <c r="PR16" s="64">
        <f t="shared" si="333"/>
        <v>0</v>
      </c>
      <c r="PS16" s="45"/>
      <c r="PT16" s="46"/>
      <c r="PU16" s="64">
        <f t="shared" si="334"/>
        <v>0</v>
      </c>
      <c r="PV16" s="46"/>
      <c r="PW16" s="46"/>
      <c r="PX16" s="64">
        <f t="shared" si="335"/>
        <v>0</v>
      </c>
      <c r="PY16" s="45">
        <f t="shared" si="336"/>
        <v>0</v>
      </c>
      <c r="PZ16" s="46">
        <f t="shared" si="337"/>
        <v>0</v>
      </c>
      <c r="QA16" s="64">
        <f t="shared" si="338"/>
        <v>0</v>
      </c>
      <c r="QB16" s="45">
        <f t="shared" si="134"/>
        <v>0</v>
      </c>
      <c r="QC16" s="46">
        <f t="shared" si="135"/>
        <v>0</v>
      </c>
      <c r="QD16" s="64">
        <f t="shared" si="136"/>
        <v>0</v>
      </c>
      <c r="QE16" s="45">
        <f t="shared" si="137"/>
        <v>0</v>
      </c>
      <c r="QF16" s="46">
        <f t="shared" si="138"/>
        <v>0</v>
      </c>
      <c r="QG16" s="64">
        <f t="shared" si="139"/>
        <v>0</v>
      </c>
      <c r="QH16" s="45">
        <f t="shared" si="140"/>
        <v>0</v>
      </c>
      <c r="QI16" s="46">
        <f t="shared" si="141"/>
        <v>0</v>
      </c>
      <c r="QJ16" s="64">
        <f t="shared" si="142"/>
        <v>0</v>
      </c>
      <c r="QK16" s="45"/>
      <c r="QL16" s="46"/>
      <c r="QM16" s="56"/>
      <c r="QN16" s="45">
        <f t="shared" si="339"/>
        <v>0</v>
      </c>
      <c r="QO16" s="46">
        <f t="shared" si="340"/>
        <v>0</v>
      </c>
      <c r="QP16" s="64">
        <f t="shared" si="341"/>
        <v>0</v>
      </c>
      <c r="QQ16" s="45">
        <f t="shared" si="143"/>
        <v>353961</v>
      </c>
      <c r="QR16" s="46">
        <f t="shared" si="144"/>
        <v>0</v>
      </c>
      <c r="QS16" s="64">
        <f t="shared" si="145"/>
        <v>353961</v>
      </c>
    </row>
    <row r="17" spans="1:461" ht="16.5" thickBot="1">
      <c r="A17" s="5">
        <v>7</v>
      </c>
      <c r="B17" s="20" t="s">
        <v>9</v>
      </c>
      <c r="C17" s="44">
        <f>SUM(C11:C12,C15)</f>
        <v>1294675</v>
      </c>
      <c r="D17" s="44">
        <f>SUM(D11:D12,D15)</f>
        <v>-3996</v>
      </c>
      <c r="E17" s="65">
        <f t="shared" si="146"/>
        <v>1290679</v>
      </c>
      <c r="F17" s="44">
        <f t="shared" ref="F17" si="486">SUM(F11:F12,F15)</f>
        <v>433981</v>
      </c>
      <c r="G17" s="44">
        <f t="shared" ref="G17" si="487">SUM(G11:G12,G15)</f>
        <v>10722</v>
      </c>
      <c r="H17" s="65">
        <f t="shared" si="147"/>
        <v>444703</v>
      </c>
      <c r="I17" s="44">
        <f t="shared" ref="I17" si="488">SUM(I11:I12,I15)</f>
        <v>421612</v>
      </c>
      <c r="J17" s="44">
        <f t="shared" ref="J17" si="489">SUM(J11:J12,J15)</f>
        <v>14799</v>
      </c>
      <c r="K17" s="65">
        <f t="shared" si="148"/>
        <v>436411</v>
      </c>
      <c r="L17" s="44">
        <f t="shared" ref="L17" si="490">SUM(L11:L12,L15)</f>
        <v>522077</v>
      </c>
      <c r="M17" s="44">
        <f t="shared" ref="M17" si="491">SUM(M11:M12,M15)</f>
        <v>12003</v>
      </c>
      <c r="N17" s="65">
        <f t="shared" si="149"/>
        <v>534080</v>
      </c>
      <c r="O17" s="44">
        <f t="shared" ref="O17" si="492">SUM(O11:O12,O15)</f>
        <v>418237</v>
      </c>
      <c r="P17" s="44">
        <f t="shared" ref="P17" si="493">SUM(P11:P12,P15)</f>
        <v>15484</v>
      </c>
      <c r="Q17" s="65">
        <f t="shared" si="150"/>
        <v>433721</v>
      </c>
      <c r="R17" s="44">
        <f t="shared" ref="R17" si="494">SUM(R11:R12,R15)</f>
        <v>396922</v>
      </c>
      <c r="S17" s="44">
        <f t="shared" ref="S17" si="495">SUM(S11:S12,S15)</f>
        <v>8607</v>
      </c>
      <c r="T17" s="65">
        <f t="shared" si="151"/>
        <v>405529</v>
      </c>
      <c r="U17" s="44">
        <f t="shared" ref="U17" si="496">SUM(U11:U12,U15)</f>
        <v>22594</v>
      </c>
      <c r="V17" s="44">
        <f t="shared" ref="V17" si="497">SUM(V11:V12,V15)</f>
        <v>1060</v>
      </c>
      <c r="W17" s="65">
        <f t="shared" si="152"/>
        <v>23654</v>
      </c>
      <c r="X17" s="44">
        <f t="shared" ref="X17" si="498">SUM(X11:X12,X15)</f>
        <v>74370</v>
      </c>
      <c r="Y17" s="44">
        <f t="shared" ref="Y17" si="499">SUM(Y11:Y12,Y15)</f>
        <v>419</v>
      </c>
      <c r="Z17" s="65">
        <f t="shared" si="153"/>
        <v>74789</v>
      </c>
      <c r="AA17" s="44">
        <f t="shared" ref="AA17" si="500">SUM(AA11:AA12,AA15)</f>
        <v>346038</v>
      </c>
      <c r="AB17" s="44">
        <f t="shared" ref="AB17" si="501">SUM(AB11:AB12,AB15)</f>
        <v>49874</v>
      </c>
      <c r="AC17" s="65">
        <f t="shared" si="154"/>
        <v>395912</v>
      </c>
      <c r="AD17" s="43">
        <f t="shared" si="155"/>
        <v>3930506</v>
      </c>
      <c r="AE17" s="44">
        <f t="shared" si="156"/>
        <v>108972</v>
      </c>
      <c r="AF17" s="65">
        <f t="shared" si="157"/>
        <v>4039478</v>
      </c>
      <c r="AG17" s="44">
        <f t="shared" ref="AG17" si="502">SUM(AG11:AG12,AG15)</f>
        <v>5594</v>
      </c>
      <c r="AH17" s="44">
        <f t="shared" ref="AH17" si="503">SUM(AH11:AH12,AH15)</f>
        <v>0</v>
      </c>
      <c r="AI17" s="65">
        <f t="shared" si="158"/>
        <v>5594</v>
      </c>
      <c r="AJ17" s="44">
        <f t="shared" ref="AJ17" si="504">SUM(AJ11:AJ12,AJ15)</f>
        <v>2357098</v>
      </c>
      <c r="AK17" s="44">
        <f t="shared" ref="AK17" si="505">SUM(AK11:AK12,AK15)</f>
        <v>25528</v>
      </c>
      <c r="AL17" s="65">
        <f t="shared" si="159"/>
        <v>2382626</v>
      </c>
      <c r="AM17" s="44">
        <f t="shared" ref="AM17" si="506">SUM(AM11:AM12,AM15)</f>
        <v>97608</v>
      </c>
      <c r="AN17" s="44">
        <f t="shared" ref="AN17" si="507">SUM(AN11:AN12,AN15)</f>
        <v>-13053</v>
      </c>
      <c r="AO17" s="65">
        <f t="shared" si="160"/>
        <v>84555</v>
      </c>
      <c r="AP17" s="44">
        <f t="shared" ref="AP17" si="508">SUM(AP11:AP12,AP15)</f>
        <v>13005</v>
      </c>
      <c r="AQ17" s="44">
        <f t="shared" ref="AQ17" si="509">SUM(AQ11:AQ12,AQ15)</f>
        <v>7682</v>
      </c>
      <c r="AR17" s="65">
        <f t="shared" si="161"/>
        <v>20687</v>
      </c>
      <c r="AS17" s="44">
        <f t="shared" ref="AS17" si="510">SUM(AS11:AS12,AS15)</f>
        <v>68845</v>
      </c>
      <c r="AT17" s="44">
        <f t="shared" ref="AT17" si="511">SUM(AT11:AT12,AT15)</f>
        <v>0</v>
      </c>
      <c r="AU17" s="65">
        <f t="shared" si="162"/>
        <v>68845</v>
      </c>
      <c r="AV17" s="44">
        <f t="shared" ref="AV17" si="512">SUM(AV11:AV12,AV15)</f>
        <v>10618</v>
      </c>
      <c r="AW17" s="44">
        <f t="shared" ref="AW17" si="513">SUM(AW11:AW12,AW15)</f>
        <v>-522</v>
      </c>
      <c r="AX17" s="65">
        <f t="shared" si="163"/>
        <v>10096</v>
      </c>
      <c r="AY17" s="44">
        <f t="shared" ref="AY17" si="514">SUM(AY11:AY12,AY15)</f>
        <v>115695</v>
      </c>
      <c r="AZ17" s="44">
        <f t="shared" ref="AZ17" si="515">SUM(AZ11:AZ12,AZ15)</f>
        <v>-2007</v>
      </c>
      <c r="BA17" s="65">
        <f t="shared" si="164"/>
        <v>113688</v>
      </c>
      <c r="BB17" s="44">
        <f t="shared" ref="BB17" si="516">SUM(BB11:BB12,BB15)</f>
        <v>26107</v>
      </c>
      <c r="BC17" s="44">
        <f t="shared" ref="BC17" si="517">SUM(BC11:BC12,BC15)</f>
        <v>2878</v>
      </c>
      <c r="BD17" s="65">
        <f t="shared" si="165"/>
        <v>28985</v>
      </c>
      <c r="BE17" s="44">
        <f t="shared" ref="BE17:BF17" si="518">SUM(BE11:BE12,BE15)</f>
        <v>70</v>
      </c>
      <c r="BF17" s="44">
        <f t="shared" si="518"/>
        <v>0</v>
      </c>
      <c r="BG17" s="65">
        <f t="shared" si="166"/>
        <v>70</v>
      </c>
      <c r="BH17" s="43">
        <f t="shared" ref="BH17:BI17" si="519">SUM(BH11:BH12,BH15)</f>
        <v>16445</v>
      </c>
      <c r="BI17" s="44">
        <f t="shared" si="519"/>
        <v>0</v>
      </c>
      <c r="BJ17" s="65">
        <f t="shared" si="167"/>
        <v>16445</v>
      </c>
      <c r="BK17" s="43">
        <f t="shared" ref="BK17:BL17" si="520">SUM(BK11:BK12,BK15)</f>
        <v>48100</v>
      </c>
      <c r="BL17" s="44">
        <f t="shared" si="520"/>
        <v>1100</v>
      </c>
      <c r="BM17" s="65">
        <f t="shared" si="168"/>
        <v>49200</v>
      </c>
      <c r="BN17" s="43">
        <f t="shared" ref="BN17:BO17" si="521">SUM(BN11:BN12,BN15)</f>
        <v>8938</v>
      </c>
      <c r="BO17" s="44">
        <f t="shared" si="521"/>
        <v>-46</v>
      </c>
      <c r="BP17" s="65">
        <f t="shared" si="169"/>
        <v>8892</v>
      </c>
      <c r="BQ17" s="43">
        <f t="shared" ref="BQ17:BR17" si="522">SUM(BQ11:BQ12,BQ15)</f>
        <v>31200</v>
      </c>
      <c r="BR17" s="44">
        <f t="shared" si="522"/>
        <v>0</v>
      </c>
      <c r="BS17" s="65">
        <f t="shared" si="170"/>
        <v>31200</v>
      </c>
      <c r="BT17" s="43">
        <f t="shared" ref="BT17:BU17" si="523">SUM(BT11:BT12,BT15)</f>
        <v>2273</v>
      </c>
      <c r="BU17" s="44">
        <f t="shared" si="523"/>
        <v>51</v>
      </c>
      <c r="BV17" s="65">
        <f t="shared" si="171"/>
        <v>2324</v>
      </c>
      <c r="BW17" s="43">
        <f t="shared" ref="BW17:BX17" si="524">SUM(BW11:BW12,BW15)</f>
        <v>0</v>
      </c>
      <c r="BX17" s="44">
        <f t="shared" si="524"/>
        <v>10</v>
      </c>
      <c r="BY17" s="65">
        <f t="shared" si="172"/>
        <v>10</v>
      </c>
      <c r="BZ17" s="43">
        <f t="shared" ref="BZ17:CA17" si="525">SUM(BZ11:BZ12,BZ15)</f>
        <v>0</v>
      </c>
      <c r="CA17" s="44">
        <f t="shared" si="525"/>
        <v>27</v>
      </c>
      <c r="CB17" s="65">
        <f t="shared" si="173"/>
        <v>27</v>
      </c>
      <c r="CC17" s="43">
        <f t="shared" si="174"/>
        <v>2796002</v>
      </c>
      <c r="CD17" s="44">
        <f t="shared" si="131"/>
        <v>21648</v>
      </c>
      <c r="CE17" s="65">
        <f t="shared" si="131"/>
        <v>2817650</v>
      </c>
      <c r="CF17" s="44">
        <f t="shared" ref="CF17" si="526">SUM(CF11:CF12,CF15)</f>
        <v>47771</v>
      </c>
      <c r="CG17" s="44">
        <f t="shared" ref="CG17" si="527">SUM(CG11:CG12,CG15)</f>
        <v>0</v>
      </c>
      <c r="CH17" s="65">
        <f t="shared" si="175"/>
        <v>47771</v>
      </c>
      <c r="CI17" s="44">
        <f t="shared" ref="CI17" si="528">SUM(CI11:CI12,CI15)</f>
        <v>41776</v>
      </c>
      <c r="CJ17" s="44">
        <f t="shared" ref="CJ17" si="529">SUM(CJ11:CJ12,CJ15)</f>
        <v>-1422</v>
      </c>
      <c r="CK17" s="65">
        <f t="shared" si="176"/>
        <v>40354</v>
      </c>
      <c r="CL17" s="44">
        <f t="shared" ref="CL17" si="530">SUM(CL11:CL12,CL15)</f>
        <v>134583</v>
      </c>
      <c r="CM17" s="44">
        <f t="shared" ref="CM17" si="531">SUM(CM11:CM12,CM15)</f>
        <v>0</v>
      </c>
      <c r="CN17" s="65">
        <f t="shared" si="177"/>
        <v>134583</v>
      </c>
      <c r="CO17" s="44">
        <f t="shared" ref="CO17" si="532">SUM(CO11:CO12,CO15)</f>
        <v>6008</v>
      </c>
      <c r="CP17" s="44">
        <f t="shared" ref="CP17" si="533">SUM(CP11:CP12,CP15)</f>
        <v>0</v>
      </c>
      <c r="CQ17" s="65">
        <f t="shared" si="178"/>
        <v>6008</v>
      </c>
      <c r="CR17" s="44">
        <f t="shared" ref="CR17" si="534">SUM(CR11:CR12,CR15)</f>
        <v>3144</v>
      </c>
      <c r="CS17" s="44">
        <f t="shared" ref="CS17" si="535">SUM(CS11:CS12,CS15)</f>
        <v>0</v>
      </c>
      <c r="CT17" s="65">
        <f t="shared" si="179"/>
        <v>3144</v>
      </c>
      <c r="CU17" s="44">
        <f t="shared" ref="CU17" si="536">SUM(CU11:CU12,CU15)</f>
        <v>4840</v>
      </c>
      <c r="CV17" s="44">
        <f t="shared" ref="CV17" si="537">SUM(CV11:CV12,CV15)</f>
        <v>0</v>
      </c>
      <c r="CW17" s="65">
        <f t="shared" si="180"/>
        <v>4840</v>
      </c>
      <c r="CX17" s="44">
        <f t="shared" ref="CX17" si="538">SUM(CX11:CX12,CX15)</f>
        <v>39594</v>
      </c>
      <c r="CY17" s="44">
        <f t="shared" ref="CY17" si="539">SUM(CY11:CY12,CY15)</f>
        <v>0</v>
      </c>
      <c r="CZ17" s="65">
        <f t="shared" si="181"/>
        <v>39594</v>
      </c>
      <c r="DA17" s="43">
        <f t="shared" si="182"/>
        <v>277716</v>
      </c>
      <c r="DB17" s="44">
        <f t="shared" si="183"/>
        <v>-1422</v>
      </c>
      <c r="DC17" s="65">
        <f t="shared" si="184"/>
        <v>276294</v>
      </c>
      <c r="DD17" s="44">
        <f t="shared" ref="DD17" si="540">SUM(DD11:DD12,DD15)</f>
        <v>363692</v>
      </c>
      <c r="DE17" s="44">
        <f t="shared" ref="DE17" si="541">SUM(DE11:DE12,DE15)</f>
        <v>2313</v>
      </c>
      <c r="DF17" s="65">
        <f t="shared" si="185"/>
        <v>366005</v>
      </c>
      <c r="DG17" s="44">
        <f t="shared" ref="DG17" si="542">SUM(DG11:DG12,DG15)</f>
        <v>0</v>
      </c>
      <c r="DH17" s="44">
        <f t="shared" ref="DH17" si="543">SUM(DH11:DH12,DH15)</f>
        <v>0</v>
      </c>
      <c r="DI17" s="65">
        <f t="shared" si="186"/>
        <v>0</v>
      </c>
      <c r="DJ17" s="44">
        <f t="shared" ref="DJ17" si="544">SUM(DJ11:DJ12,DJ15)</f>
        <v>0</v>
      </c>
      <c r="DK17" s="44">
        <f t="shared" ref="DK17" si="545">SUM(DK11:DK12,DK15)</f>
        <v>0</v>
      </c>
      <c r="DL17" s="65">
        <f t="shared" si="187"/>
        <v>0</v>
      </c>
      <c r="DM17" s="43">
        <f t="shared" si="188"/>
        <v>363692</v>
      </c>
      <c r="DN17" s="44">
        <f t="shared" si="189"/>
        <v>2313</v>
      </c>
      <c r="DO17" s="65">
        <f t="shared" si="190"/>
        <v>366005</v>
      </c>
      <c r="DP17" s="44">
        <f t="shared" ref="DP17" si="546">SUM(DP11:DP12,DP15)</f>
        <v>276529</v>
      </c>
      <c r="DQ17" s="44">
        <f t="shared" ref="DQ17" si="547">SUM(DQ11:DQ12,DQ15)</f>
        <v>0</v>
      </c>
      <c r="DR17" s="65">
        <f t="shared" si="191"/>
        <v>276529</v>
      </c>
      <c r="DS17" s="44">
        <f t="shared" ref="DS17" si="548">SUM(DS11:DS12,DS15)</f>
        <v>60675</v>
      </c>
      <c r="DT17" s="44">
        <f t="shared" ref="DT17" si="549">SUM(DT11:DT12,DT15)</f>
        <v>-1000</v>
      </c>
      <c r="DU17" s="65">
        <f t="shared" si="192"/>
        <v>59675</v>
      </c>
      <c r="DV17" s="44">
        <f t="shared" ref="DV17" si="550">SUM(DV11:DV12,DV15)</f>
        <v>108000</v>
      </c>
      <c r="DW17" s="44">
        <f t="shared" ref="DW17" si="551">SUM(DW11:DW12,DW15)</f>
        <v>-15000</v>
      </c>
      <c r="DX17" s="65">
        <f t="shared" si="193"/>
        <v>93000</v>
      </c>
      <c r="DY17" s="43">
        <f t="shared" si="194"/>
        <v>445204</v>
      </c>
      <c r="DZ17" s="44">
        <f t="shared" si="195"/>
        <v>-16000</v>
      </c>
      <c r="EA17" s="65">
        <f t="shared" si="196"/>
        <v>429204</v>
      </c>
      <c r="EB17" s="44">
        <f t="shared" ref="EB17" si="552">SUM(EB11:EB12,EB15)</f>
        <v>10000</v>
      </c>
      <c r="EC17" s="44">
        <f t="shared" ref="EC17" si="553">SUM(EC11:EC12,EC15)</f>
        <v>0</v>
      </c>
      <c r="ED17" s="65">
        <f t="shared" si="197"/>
        <v>10000</v>
      </c>
      <c r="EE17" s="44">
        <f t="shared" ref="EE17" si="554">SUM(EE11:EE12,EE15)</f>
        <v>0</v>
      </c>
      <c r="EF17" s="44">
        <f t="shared" ref="EF17" si="555">SUM(EF11:EF12,EF15)</f>
        <v>0</v>
      </c>
      <c r="EG17" s="65">
        <f t="shared" si="198"/>
        <v>0</v>
      </c>
      <c r="EH17" s="44">
        <f t="shared" ref="EH17" si="556">SUM(EH11:EH12,EH15)</f>
        <v>0</v>
      </c>
      <c r="EI17" s="44">
        <f t="shared" ref="EI17" si="557">SUM(EI11:EI12,EI15)</f>
        <v>0</v>
      </c>
      <c r="EJ17" s="65">
        <f t="shared" si="199"/>
        <v>0</v>
      </c>
      <c r="EK17" s="44">
        <f t="shared" ref="EK17" si="558">SUM(EK11:EK12,EK15)</f>
        <v>0</v>
      </c>
      <c r="EL17" s="44">
        <f t="shared" ref="EL17" si="559">SUM(EL11:EL12,EL15)</f>
        <v>0</v>
      </c>
      <c r="EM17" s="65">
        <f t="shared" si="200"/>
        <v>0</v>
      </c>
      <c r="EN17" s="44">
        <f t="shared" ref="EN17" si="560">SUM(EN11:EN12,EN15)</f>
        <v>0</v>
      </c>
      <c r="EO17" s="44">
        <f t="shared" ref="EO17" si="561">SUM(EO11:EO12,EO15)</f>
        <v>0</v>
      </c>
      <c r="EP17" s="65">
        <f t="shared" si="201"/>
        <v>0</v>
      </c>
      <c r="EQ17" s="44">
        <f t="shared" ref="EQ17" si="562">SUM(EQ11:EQ12,EQ15)</f>
        <v>0</v>
      </c>
      <c r="ER17" s="44">
        <f t="shared" ref="ER17" si="563">SUM(ER11:ER12,ER15)</f>
        <v>0</v>
      </c>
      <c r="ES17" s="65">
        <f t="shared" si="202"/>
        <v>0</v>
      </c>
      <c r="ET17" s="44">
        <f t="shared" ref="ET17" si="564">SUM(ET11:ET12,ET15)</f>
        <v>48098</v>
      </c>
      <c r="EU17" s="44">
        <f t="shared" ref="EU17" si="565">SUM(EU11:EU12,EU15)</f>
        <v>-3873</v>
      </c>
      <c r="EV17" s="65">
        <f t="shared" si="203"/>
        <v>44225</v>
      </c>
      <c r="EW17" s="43">
        <f t="shared" si="204"/>
        <v>48098</v>
      </c>
      <c r="EX17" s="44">
        <f t="shared" si="205"/>
        <v>-3873</v>
      </c>
      <c r="EY17" s="65">
        <f t="shared" si="206"/>
        <v>44225</v>
      </c>
      <c r="EZ17" s="44">
        <f t="shared" ref="EZ17" si="566">SUM(EZ11:EZ12,EZ15)</f>
        <v>62225</v>
      </c>
      <c r="FA17" s="44">
        <f t="shared" ref="FA17" si="567">SUM(FA11:FA12,FA15)</f>
        <v>-4246</v>
      </c>
      <c r="FB17" s="65">
        <f t="shared" si="207"/>
        <v>57979</v>
      </c>
      <c r="FC17" s="44">
        <f t="shared" ref="FC17" si="568">SUM(FC11:FC12,FC15)</f>
        <v>27993</v>
      </c>
      <c r="FD17" s="44">
        <f t="shared" ref="FD17" si="569">SUM(FD11:FD12,FD15)</f>
        <v>-3007</v>
      </c>
      <c r="FE17" s="65">
        <f t="shared" si="208"/>
        <v>24986</v>
      </c>
      <c r="FF17" s="43">
        <f t="shared" si="209"/>
        <v>90218</v>
      </c>
      <c r="FG17" s="44">
        <f t="shared" si="210"/>
        <v>-7253</v>
      </c>
      <c r="FH17" s="65">
        <f t="shared" si="211"/>
        <v>82965</v>
      </c>
      <c r="FI17" s="44">
        <f t="shared" ref="FI17" si="570">SUM(FI11:FI12,FI15)</f>
        <v>3905</v>
      </c>
      <c r="FJ17" s="44">
        <f t="shared" ref="FJ17" si="571">SUM(FJ11:FJ12,FJ15)</f>
        <v>0</v>
      </c>
      <c r="FK17" s="65">
        <f t="shared" si="212"/>
        <v>3905</v>
      </c>
      <c r="FL17" s="44">
        <f t="shared" ref="FL17" si="572">SUM(FL11:FL12,FL15)</f>
        <v>4017</v>
      </c>
      <c r="FM17" s="44">
        <f t="shared" ref="FM17" si="573">SUM(FM11:FM12,FM15)</f>
        <v>122</v>
      </c>
      <c r="FN17" s="65">
        <f t="shared" si="213"/>
        <v>4139</v>
      </c>
      <c r="FO17" s="44">
        <f t="shared" ref="FO17" si="574">SUM(FO11:FO12,FO15)</f>
        <v>1764</v>
      </c>
      <c r="FP17" s="44">
        <f t="shared" ref="FP17" si="575">SUM(FP11:FP12,FP15)</f>
        <v>590</v>
      </c>
      <c r="FQ17" s="65">
        <f t="shared" si="214"/>
        <v>2354</v>
      </c>
      <c r="FR17" s="44">
        <f t="shared" ref="FR17" si="576">SUM(FR11:FR12,FR15)</f>
        <v>2169</v>
      </c>
      <c r="FS17" s="44">
        <f t="shared" ref="FS17" si="577">SUM(FS11:FS12,FS15)</f>
        <v>-338</v>
      </c>
      <c r="FT17" s="65">
        <f t="shared" si="215"/>
        <v>1831</v>
      </c>
      <c r="FU17" s="43">
        <f t="shared" si="216"/>
        <v>11855</v>
      </c>
      <c r="FV17" s="44">
        <f t="shared" si="217"/>
        <v>374</v>
      </c>
      <c r="FW17" s="65">
        <f t="shared" si="218"/>
        <v>12229</v>
      </c>
      <c r="FX17" s="44">
        <f t="shared" ref="FX17" si="578">SUM(FX11:FX12,FX15)</f>
        <v>41533</v>
      </c>
      <c r="FY17" s="44">
        <f t="shared" ref="FY17" si="579">SUM(FY11:FY12,FY15)</f>
        <v>197512</v>
      </c>
      <c r="FZ17" s="65">
        <f t="shared" si="219"/>
        <v>239045</v>
      </c>
      <c r="GA17" s="43">
        <f t="shared" ref="GA17:GB17" si="580">SUM(GA11:GA12,GA15)</f>
        <v>0</v>
      </c>
      <c r="GB17" s="44">
        <f t="shared" si="580"/>
        <v>0</v>
      </c>
      <c r="GC17" s="65">
        <f t="shared" si="220"/>
        <v>0</v>
      </c>
      <c r="GD17" s="44">
        <f t="shared" ref="GD17" si="581">SUM(GD11:GD12,GD15)</f>
        <v>304258</v>
      </c>
      <c r="GE17" s="44">
        <f t="shared" ref="GE17" si="582">SUM(GE11:GE12,GE15)</f>
        <v>-35000</v>
      </c>
      <c r="GF17" s="65">
        <f t="shared" si="221"/>
        <v>269258</v>
      </c>
      <c r="GG17" s="43">
        <f t="shared" si="222"/>
        <v>345791</v>
      </c>
      <c r="GH17" s="44">
        <f t="shared" si="223"/>
        <v>162512</v>
      </c>
      <c r="GI17" s="65">
        <f t="shared" si="224"/>
        <v>508303</v>
      </c>
      <c r="GJ17" s="43">
        <f t="shared" si="225"/>
        <v>4388576</v>
      </c>
      <c r="GK17" s="44">
        <f t="shared" si="226"/>
        <v>158299</v>
      </c>
      <c r="GL17" s="65">
        <f t="shared" si="227"/>
        <v>4546875</v>
      </c>
      <c r="GM17" s="44">
        <f t="shared" ref="GM17" si="583">SUM(GM11:GM12,GM15)</f>
        <v>0</v>
      </c>
      <c r="GN17" s="44">
        <f t="shared" ref="GN17" si="584">SUM(GN11:GN12,GN15)</f>
        <v>0</v>
      </c>
      <c r="GO17" s="65">
        <f t="shared" si="228"/>
        <v>0</v>
      </c>
      <c r="GP17" s="44">
        <f t="shared" ref="GP17" si="585">SUM(GP11:GP12,GP15)</f>
        <v>38905</v>
      </c>
      <c r="GQ17" s="44">
        <f t="shared" ref="GQ17" si="586">SUM(GQ11:GQ12,GQ15)</f>
        <v>2500</v>
      </c>
      <c r="GR17" s="65">
        <f t="shared" si="229"/>
        <v>41405</v>
      </c>
      <c r="GS17" s="44">
        <f t="shared" ref="GS17" si="587">SUM(GS11:GS12,GS15)</f>
        <v>0</v>
      </c>
      <c r="GT17" s="44">
        <f t="shared" ref="GT17" si="588">SUM(GT11:GT12,GT15)</f>
        <v>0</v>
      </c>
      <c r="GU17" s="65">
        <f t="shared" si="230"/>
        <v>0</v>
      </c>
      <c r="GV17" s="44">
        <f t="shared" ref="GV17" si="589">SUM(GV11:GV12,GV15)</f>
        <v>0</v>
      </c>
      <c r="GW17" s="44">
        <f t="shared" ref="GW17" si="590">SUM(GW11:GW12,GW15)</f>
        <v>0</v>
      </c>
      <c r="GX17" s="65">
        <f t="shared" si="231"/>
        <v>0</v>
      </c>
      <c r="GY17" s="44">
        <f t="shared" ref="GY17" si="591">SUM(GY11:GY12,GY15)</f>
        <v>8554</v>
      </c>
      <c r="GZ17" s="44">
        <f t="shared" ref="GZ17" si="592">SUM(GZ11:GZ12,GZ15)</f>
        <v>-359</v>
      </c>
      <c r="HA17" s="65">
        <f t="shared" si="232"/>
        <v>8195</v>
      </c>
      <c r="HB17" s="44">
        <f t="shared" ref="HB17" si="593">SUM(HB11:HB12,HB15)</f>
        <v>0</v>
      </c>
      <c r="HC17" s="44">
        <f t="shared" ref="HC17" si="594">SUM(HC11:HC12,HC15)</f>
        <v>0</v>
      </c>
      <c r="HD17" s="65">
        <f t="shared" si="233"/>
        <v>0</v>
      </c>
      <c r="HE17" s="43">
        <f t="shared" si="234"/>
        <v>47459</v>
      </c>
      <c r="HF17" s="44">
        <f t="shared" si="235"/>
        <v>2141</v>
      </c>
      <c r="HG17" s="65">
        <f t="shared" si="236"/>
        <v>49600</v>
      </c>
      <c r="HH17" s="44">
        <f t="shared" ref="HH17" si="595">SUM(HH11:HH12,HH15)</f>
        <v>0</v>
      </c>
      <c r="HI17" s="44">
        <f t="shared" ref="HI17" si="596">SUM(HI11:HI12,HI15)</f>
        <v>0</v>
      </c>
      <c r="HJ17" s="65">
        <f t="shared" si="237"/>
        <v>0</v>
      </c>
      <c r="HK17" s="43">
        <f t="shared" ref="HK17:HL17" si="597">SUM(HK11:HK12,HK15)</f>
        <v>0</v>
      </c>
      <c r="HL17" s="44">
        <f t="shared" si="597"/>
        <v>0</v>
      </c>
      <c r="HM17" s="65">
        <f t="shared" si="238"/>
        <v>0</v>
      </c>
      <c r="HN17" s="43">
        <f t="shared" si="239"/>
        <v>0</v>
      </c>
      <c r="HO17" s="44">
        <f t="shared" si="240"/>
        <v>0</v>
      </c>
      <c r="HP17" s="65">
        <f t="shared" si="241"/>
        <v>0</v>
      </c>
      <c r="HQ17" s="44">
        <f t="shared" ref="HQ17" si="598">SUM(HQ11:HQ12,HQ15)</f>
        <v>0</v>
      </c>
      <c r="HR17" s="44">
        <f t="shared" ref="HR17" si="599">SUM(HR11:HR12,HR15)</f>
        <v>0</v>
      </c>
      <c r="HS17" s="65">
        <f t="shared" si="242"/>
        <v>0</v>
      </c>
      <c r="HT17" s="43">
        <f t="shared" ref="HT17:HU17" si="600">SUM(HT11:HT12,HT15)</f>
        <v>0</v>
      </c>
      <c r="HU17" s="44">
        <f t="shared" si="600"/>
        <v>0</v>
      </c>
      <c r="HV17" s="65">
        <f t="shared" si="243"/>
        <v>0</v>
      </c>
      <c r="HW17" s="44">
        <f t="shared" ref="HW17" si="601">SUM(HW11:HW12,HW15)</f>
        <v>0</v>
      </c>
      <c r="HX17" s="44">
        <f t="shared" ref="HX17" si="602">SUM(HX11:HX12,HX15)</f>
        <v>0</v>
      </c>
      <c r="HY17" s="65">
        <f t="shared" si="244"/>
        <v>0</v>
      </c>
      <c r="HZ17" s="43">
        <f t="shared" ref="HZ17:IA17" si="603">SUM(HZ11:HZ12,HZ15)</f>
        <v>0</v>
      </c>
      <c r="IA17" s="44">
        <f t="shared" si="603"/>
        <v>0</v>
      </c>
      <c r="IB17" s="65">
        <f t="shared" si="245"/>
        <v>0</v>
      </c>
      <c r="IC17" s="43">
        <f t="shared" si="246"/>
        <v>0</v>
      </c>
      <c r="ID17" s="44">
        <f t="shared" si="247"/>
        <v>0</v>
      </c>
      <c r="IE17" s="65">
        <f t="shared" si="248"/>
        <v>0</v>
      </c>
      <c r="IF17" s="44">
        <f t="shared" ref="IF17" si="604">SUM(IF11:IF12,IF15)</f>
        <v>0</v>
      </c>
      <c r="IG17" s="44">
        <f t="shared" ref="IG17" si="605">SUM(IG11:IG12,IG15)</f>
        <v>0</v>
      </c>
      <c r="IH17" s="65">
        <f t="shared" si="249"/>
        <v>0</v>
      </c>
      <c r="II17" s="43">
        <f t="shared" ref="II17:IJ17" si="606">SUM(II11:II12,II15)</f>
        <v>0</v>
      </c>
      <c r="IJ17" s="44">
        <f t="shared" si="606"/>
        <v>0</v>
      </c>
      <c r="IK17" s="65">
        <f t="shared" si="250"/>
        <v>0</v>
      </c>
      <c r="IL17" s="44">
        <f t="shared" ref="IL17" si="607">SUM(IL11:IL12,IL15)</f>
        <v>0</v>
      </c>
      <c r="IM17" s="44">
        <f t="shared" ref="IM17" si="608">SUM(IM11:IM12,IM15)</f>
        <v>0</v>
      </c>
      <c r="IN17" s="65">
        <f t="shared" si="251"/>
        <v>0</v>
      </c>
      <c r="IO17" s="43">
        <f t="shared" si="252"/>
        <v>0</v>
      </c>
      <c r="IP17" s="44">
        <f t="shared" si="253"/>
        <v>0</v>
      </c>
      <c r="IQ17" s="65">
        <f t="shared" si="254"/>
        <v>0</v>
      </c>
      <c r="IR17" s="44">
        <f t="shared" ref="IR17" si="609">SUM(IR11:IR12,IR15)</f>
        <v>0</v>
      </c>
      <c r="IS17" s="44">
        <f t="shared" ref="IS17" si="610">SUM(IS11:IS12,IS15)</f>
        <v>0</v>
      </c>
      <c r="IT17" s="65">
        <f t="shared" si="255"/>
        <v>0</v>
      </c>
      <c r="IU17" s="44">
        <f t="shared" ref="IU17" si="611">SUM(IU11:IU12,IU15)</f>
        <v>0</v>
      </c>
      <c r="IV17" s="44">
        <f t="shared" ref="IV17" si="612">SUM(IV11:IV12,IV15)</f>
        <v>0</v>
      </c>
      <c r="IW17" s="65">
        <f t="shared" si="256"/>
        <v>0</v>
      </c>
      <c r="IX17" s="44">
        <f t="shared" ref="IX17" si="613">SUM(IX11:IX12,IX15)</f>
        <v>0</v>
      </c>
      <c r="IY17" s="44">
        <f t="shared" ref="IY17" si="614">SUM(IY11:IY12,IY15)</f>
        <v>0</v>
      </c>
      <c r="IZ17" s="65">
        <f t="shared" si="257"/>
        <v>0</v>
      </c>
      <c r="JA17" s="43">
        <f t="shared" si="258"/>
        <v>0</v>
      </c>
      <c r="JB17" s="44">
        <f t="shared" si="259"/>
        <v>0</v>
      </c>
      <c r="JC17" s="65">
        <f t="shared" si="260"/>
        <v>0</v>
      </c>
      <c r="JD17" s="44">
        <f t="shared" ref="JD17" si="615">SUM(JD11:JD12,JD15)</f>
        <v>109214</v>
      </c>
      <c r="JE17" s="44">
        <f t="shared" ref="JE17" si="616">SUM(JE11:JE12,JE15)</f>
        <v>-7206</v>
      </c>
      <c r="JF17" s="65">
        <f t="shared" si="261"/>
        <v>102008</v>
      </c>
      <c r="JG17" s="44">
        <f t="shared" ref="JG17" si="617">SUM(JG11:JG12,JG15)</f>
        <v>24000</v>
      </c>
      <c r="JH17" s="44">
        <f t="shared" ref="JH17" si="618">SUM(JH11:JH12,JH15)</f>
        <v>-16282</v>
      </c>
      <c r="JI17" s="65">
        <f t="shared" si="262"/>
        <v>7718</v>
      </c>
      <c r="JJ17" s="44">
        <f t="shared" ref="JJ17" si="619">SUM(JJ11:JJ12,JJ15)</f>
        <v>34960</v>
      </c>
      <c r="JK17" s="44">
        <f t="shared" ref="JK17" si="620">SUM(JK11:JK12,JK15)</f>
        <v>-18</v>
      </c>
      <c r="JL17" s="65">
        <f t="shared" si="263"/>
        <v>34942</v>
      </c>
      <c r="JM17" s="43">
        <f t="shared" si="264"/>
        <v>168174</v>
      </c>
      <c r="JN17" s="44">
        <f t="shared" si="265"/>
        <v>-23506</v>
      </c>
      <c r="JO17" s="65">
        <f t="shared" si="266"/>
        <v>144668</v>
      </c>
      <c r="JP17" s="44">
        <f t="shared" ref="JP17" si="621">SUM(JP11:JP12,JP15)</f>
        <v>10952</v>
      </c>
      <c r="JQ17" s="44">
        <f t="shared" ref="JQ17" si="622">SUM(JQ11:JQ12,JQ15)</f>
        <v>660</v>
      </c>
      <c r="JR17" s="65">
        <f t="shared" si="267"/>
        <v>11612</v>
      </c>
      <c r="JS17" s="43">
        <f t="shared" ref="JS17:JT17" si="623">SUM(JS11:JS12,JS15)</f>
        <v>12578</v>
      </c>
      <c r="JT17" s="44">
        <f t="shared" si="623"/>
        <v>100</v>
      </c>
      <c r="JU17" s="65">
        <f t="shared" si="268"/>
        <v>12678</v>
      </c>
      <c r="JV17" s="43">
        <f t="shared" ref="JV17:JW17" si="624">SUM(JV11:JV12,JV15)</f>
        <v>0</v>
      </c>
      <c r="JW17" s="44">
        <f t="shared" si="624"/>
        <v>0</v>
      </c>
      <c r="JX17" s="65">
        <f t="shared" si="269"/>
        <v>0</v>
      </c>
      <c r="JY17" s="43">
        <f t="shared" si="270"/>
        <v>12578</v>
      </c>
      <c r="JZ17" s="44">
        <f t="shared" si="271"/>
        <v>100</v>
      </c>
      <c r="KA17" s="65">
        <f t="shared" si="272"/>
        <v>12678</v>
      </c>
      <c r="KB17" s="44">
        <f t="shared" ref="KB17" si="625">SUM(KB11:KB12,KB15)</f>
        <v>0</v>
      </c>
      <c r="KC17" s="44">
        <f t="shared" ref="KC17" si="626">SUM(KC11:KC12,KC15)</f>
        <v>0</v>
      </c>
      <c r="KD17" s="65">
        <f t="shared" si="273"/>
        <v>0</v>
      </c>
      <c r="KE17" s="43">
        <f t="shared" si="274"/>
        <v>239163</v>
      </c>
      <c r="KF17" s="44">
        <f t="shared" si="275"/>
        <v>-20605</v>
      </c>
      <c r="KG17" s="65">
        <f t="shared" si="276"/>
        <v>218558</v>
      </c>
      <c r="KH17" s="43">
        <f t="shared" ref="KH17:KI17" si="627">SUM(KH11:KH12,KH15)</f>
        <v>0</v>
      </c>
      <c r="KI17" s="44">
        <f t="shared" si="627"/>
        <v>0</v>
      </c>
      <c r="KJ17" s="65">
        <f t="shared" si="277"/>
        <v>0</v>
      </c>
      <c r="KK17" s="44">
        <f t="shared" ref="KK17" si="628">SUM(KK11:KK12,KK15)</f>
        <v>0</v>
      </c>
      <c r="KL17" s="44">
        <f t="shared" ref="KL17" si="629">SUM(KL11:KL12,KL15)</f>
        <v>0</v>
      </c>
      <c r="KM17" s="65">
        <f t="shared" si="278"/>
        <v>0</v>
      </c>
      <c r="KN17" s="44">
        <f t="shared" ref="KN17" si="630">SUM(KN11:KN12,KN15)</f>
        <v>0</v>
      </c>
      <c r="KO17" s="44">
        <f t="shared" ref="KO17" si="631">SUM(KO11:KO12,KO15)</f>
        <v>0</v>
      </c>
      <c r="KP17" s="65">
        <f t="shared" si="279"/>
        <v>0</v>
      </c>
      <c r="KQ17" s="43">
        <f t="shared" si="280"/>
        <v>0</v>
      </c>
      <c r="KR17" s="44">
        <f t="shared" si="281"/>
        <v>0</v>
      </c>
      <c r="KS17" s="65">
        <f t="shared" si="282"/>
        <v>0</v>
      </c>
      <c r="KT17" s="44">
        <f t="shared" ref="KT17" si="632">SUM(KT11:KT12,KT15)</f>
        <v>0</v>
      </c>
      <c r="KU17" s="44">
        <f t="shared" ref="KU17" si="633">SUM(KU11:KU12,KU15)</f>
        <v>0</v>
      </c>
      <c r="KV17" s="65">
        <f t="shared" si="283"/>
        <v>0</v>
      </c>
      <c r="KW17" s="44">
        <f t="shared" ref="KW17" si="634">SUM(KW11:KW12,KW15)</f>
        <v>0</v>
      </c>
      <c r="KX17" s="44">
        <f t="shared" ref="KX17" si="635">SUM(KX11:KX12,KX15)</f>
        <v>0</v>
      </c>
      <c r="KY17" s="65">
        <f t="shared" si="284"/>
        <v>0</v>
      </c>
      <c r="KZ17" s="44">
        <f t="shared" ref="KZ17" si="636">SUM(KZ11:KZ12,KZ15)</f>
        <v>0</v>
      </c>
      <c r="LA17" s="44">
        <f t="shared" ref="LA17" si="637">SUM(LA11:LA12,LA15)</f>
        <v>0</v>
      </c>
      <c r="LB17" s="65">
        <f t="shared" si="285"/>
        <v>0</v>
      </c>
      <c r="LC17" s="44">
        <f t="shared" ref="LC17" si="638">SUM(LC11:LC12,LC15)</f>
        <v>0</v>
      </c>
      <c r="LD17" s="44">
        <f t="shared" ref="LD17" si="639">SUM(LD11:LD12,LD15)</f>
        <v>0</v>
      </c>
      <c r="LE17" s="65">
        <f t="shared" si="286"/>
        <v>0</v>
      </c>
      <c r="LF17" s="44">
        <f t="shared" ref="LF17" si="640">SUM(LF11:LF12,LF15)</f>
        <v>0</v>
      </c>
      <c r="LG17" s="44">
        <f t="shared" ref="LG17" si="641">SUM(LG11:LG12,LG15)</f>
        <v>0</v>
      </c>
      <c r="LH17" s="65">
        <f t="shared" si="287"/>
        <v>0</v>
      </c>
      <c r="LI17" s="44">
        <f t="shared" ref="LI17" si="642">SUM(LI11:LI12,LI15)</f>
        <v>0</v>
      </c>
      <c r="LJ17" s="44">
        <f t="shared" ref="LJ17" si="643">SUM(LJ11:LJ12,LJ15)</f>
        <v>0</v>
      </c>
      <c r="LK17" s="65">
        <f t="shared" si="288"/>
        <v>0</v>
      </c>
      <c r="LL17" s="44">
        <f t="shared" ref="LL17" si="644">SUM(LL11:LL12,LL15)</f>
        <v>0</v>
      </c>
      <c r="LM17" s="44">
        <f t="shared" ref="LM17" si="645">SUM(LM11:LM12,LM15)</f>
        <v>0</v>
      </c>
      <c r="LN17" s="65">
        <f t="shared" si="289"/>
        <v>0</v>
      </c>
      <c r="LO17" s="43">
        <f t="shared" si="290"/>
        <v>0</v>
      </c>
      <c r="LP17" s="44">
        <f t="shared" si="291"/>
        <v>0</v>
      </c>
      <c r="LQ17" s="65">
        <f t="shared" si="292"/>
        <v>0</v>
      </c>
      <c r="LR17" s="44">
        <f t="shared" ref="LR17" si="646">SUM(LR11:LR12,LR15)</f>
        <v>0</v>
      </c>
      <c r="LS17" s="44">
        <f t="shared" ref="LS17" si="647">SUM(LS11:LS12,LS15)</f>
        <v>0</v>
      </c>
      <c r="LT17" s="65">
        <f t="shared" si="293"/>
        <v>0</v>
      </c>
      <c r="LU17" s="44">
        <f t="shared" ref="LU17" si="648">SUM(LU11:LU12,LU15)</f>
        <v>0</v>
      </c>
      <c r="LV17" s="44">
        <f t="shared" ref="LV17" si="649">SUM(LV11:LV12,LV15)</f>
        <v>0</v>
      </c>
      <c r="LW17" s="65">
        <f t="shared" si="294"/>
        <v>0</v>
      </c>
      <c r="LX17" s="43">
        <f t="shared" si="295"/>
        <v>0</v>
      </c>
      <c r="LY17" s="44">
        <f t="shared" si="296"/>
        <v>0</v>
      </c>
      <c r="LZ17" s="65">
        <f t="shared" si="297"/>
        <v>0</v>
      </c>
      <c r="MA17" s="43">
        <f t="shared" si="298"/>
        <v>4627739</v>
      </c>
      <c r="MB17" s="44">
        <f t="shared" si="299"/>
        <v>137694</v>
      </c>
      <c r="MC17" s="65">
        <f t="shared" si="300"/>
        <v>4765433</v>
      </c>
      <c r="MD17" s="44">
        <f t="shared" ref="MD17" si="650">SUM(MD11:MD12,MD15)</f>
        <v>0</v>
      </c>
      <c r="ME17" s="44">
        <f t="shared" ref="ME17" si="651">SUM(ME11:ME12,ME15)</f>
        <v>0</v>
      </c>
      <c r="MF17" s="65">
        <f t="shared" si="301"/>
        <v>0</v>
      </c>
      <c r="MG17" s="44">
        <f t="shared" ref="MG17" si="652">SUM(MG11:MG12,MG15)</f>
        <v>0</v>
      </c>
      <c r="MH17" s="44">
        <f t="shared" ref="MH17" si="653">SUM(MH11:MH12,MH15)</f>
        <v>0</v>
      </c>
      <c r="MI17" s="65">
        <f t="shared" si="302"/>
        <v>0</v>
      </c>
      <c r="MJ17" s="44">
        <f t="shared" ref="MJ17" si="654">SUM(MJ11:MJ12,MJ15)</f>
        <v>0</v>
      </c>
      <c r="MK17" s="44">
        <f t="shared" ref="MK17" si="655">SUM(MK11:MK12,MK15)</f>
        <v>0</v>
      </c>
      <c r="ML17" s="65">
        <f t="shared" si="303"/>
        <v>0</v>
      </c>
      <c r="MM17" s="44">
        <f t="shared" ref="MM17" si="656">SUM(MM11:MM12,MM15)</f>
        <v>0</v>
      </c>
      <c r="MN17" s="44">
        <f t="shared" ref="MN17" si="657">SUM(MN11:MN12,MN15)</f>
        <v>0</v>
      </c>
      <c r="MO17" s="65">
        <f t="shared" si="304"/>
        <v>0</v>
      </c>
      <c r="MP17" s="44">
        <f t="shared" ref="MP17" si="658">SUM(MP11:MP12,MP15)</f>
        <v>0</v>
      </c>
      <c r="MQ17" s="44">
        <f t="shared" ref="MQ17" si="659">SUM(MQ11:MQ12,MQ15)</f>
        <v>0</v>
      </c>
      <c r="MR17" s="65">
        <f t="shared" si="305"/>
        <v>0</v>
      </c>
      <c r="MS17" s="43">
        <f t="shared" ref="MS17:MT17" si="660">SUM(MS11:MS12,MS15)</f>
        <v>0</v>
      </c>
      <c r="MT17" s="44">
        <f t="shared" si="660"/>
        <v>0</v>
      </c>
      <c r="MU17" s="65">
        <f t="shared" si="306"/>
        <v>0</v>
      </c>
      <c r="MV17" s="44">
        <f t="shared" ref="MV17" si="661">SUM(MV11:MV12,MV15)</f>
        <v>0</v>
      </c>
      <c r="MW17" s="44">
        <f t="shared" ref="MW17" si="662">SUM(MW11:MW12,MW15)</f>
        <v>0</v>
      </c>
      <c r="MX17" s="65">
        <f t="shared" si="307"/>
        <v>0</v>
      </c>
      <c r="MY17" s="44">
        <f t="shared" ref="MY17" si="663">SUM(MY11:MY12,MY15)</f>
        <v>0</v>
      </c>
      <c r="MZ17" s="44">
        <f t="shared" ref="MZ17" si="664">SUM(MZ11:MZ12,MZ15)</f>
        <v>0</v>
      </c>
      <c r="NA17" s="65">
        <f t="shared" si="308"/>
        <v>0</v>
      </c>
      <c r="NB17" s="44">
        <f t="shared" ref="NB17" si="665">SUM(NB11:NB12,NB15)</f>
        <v>0</v>
      </c>
      <c r="NC17" s="44">
        <f t="shared" ref="NC17" si="666">SUM(NC11:NC12,NC15)</f>
        <v>0</v>
      </c>
      <c r="ND17" s="65">
        <f t="shared" si="309"/>
        <v>0</v>
      </c>
      <c r="NE17" s="43">
        <f t="shared" ref="NE17:NF17" si="667">SUM(NE11:NE12,NE15)</f>
        <v>0</v>
      </c>
      <c r="NF17" s="44">
        <f t="shared" si="667"/>
        <v>0</v>
      </c>
      <c r="NG17" s="65">
        <f t="shared" si="310"/>
        <v>0</v>
      </c>
      <c r="NH17" s="43">
        <f t="shared" ref="NH17:NI17" si="668">SUM(NH11:NH12,NH15)</f>
        <v>0</v>
      </c>
      <c r="NI17" s="44">
        <f t="shared" si="668"/>
        <v>0</v>
      </c>
      <c r="NJ17" s="65">
        <f t="shared" si="311"/>
        <v>0</v>
      </c>
      <c r="NK17" s="43">
        <f t="shared" si="312"/>
        <v>0</v>
      </c>
      <c r="NL17" s="44">
        <f t="shared" si="313"/>
        <v>0</v>
      </c>
      <c r="NM17" s="65">
        <f t="shared" si="314"/>
        <v>0</v>
      </c>
      <c r="NN17" s="44">
        <f t="shared" ref="NN17" si="669">SUM(NN11:NN12,NN15)</f>
        <v>0</v>
      </c>
      <c r="NO17" s="44">
        <f t="shared" ref="NO17" si="670">SUM(NO11:NO12,NO15)</f>
        <v>0</v>
      </c>
      <c r="NP17" s="65">
        <f t="shared" si="315"/>
        <v>0</v>
      </c>
      <c r="NQ17" s="44">
        <f t="shared" ref="NQ17" si="671">SUM(NQ11:NQ12,NQ15)</f>
        <v>120644</v>
      </c>
      <c r="NR17" s="44">
        <f t="shared" ref="NR17" si="672">SUM(NR11:NR12,NR15)</f>
        <v>-2840</v>
      </c>
      <c r="NS17" s="65">
        <f t="shared" si="316"/>
        <v>117804</v>
      </c>
      <c r="NT17" s="44">
        <f t="shared" ref="NT17" si="673">SUM(NT11:NT12,NT15)</f>
        <v>25827</v>
      </c>
      <c r="NU17" s="44">
        <f t="shared" ref="NU17" si="674">SUM(NU11:NU12,NU15)</f>
        <v>0</v>
      </c>
      <c r="NV17" s="65">
        <f t="shared" si="317"/>
        <v>25827</v>
      </c>
      <c r="NW17" s="43">
        <f t="shared" ref="NW17:NX17" si="675">SUM(NW11:NW12,NW15)</f>
        <v>100000</v>
      </c>
      <c r="NX17" s="44">
        <f t="shared" si="675"/>
        <v>-10748</v>
      </c>
      <c r="NY17" s="65">
        <f t="shared" si="318"/>
        <v>89252</v>
      </c>
      <c r="NZ17" s="44">
        <f t="shared" ref="NZ17" si="676">SUM(NZ11:NZ12,NZ15)</f>
        <v>2320</v>
      </c>
      <c r="OA17" s="44">
        <f t="shared" ref="OA17" si="677">SUM(OA11:OA12,OA15)</f>
        <v>0</v>
      </c>
      <c r="OB17" s="65">
        <f t="shared" si="319"/>
        <v>2320</v>
      </c>
      <c r="OC17" s="44">
        <f t="shared" ref="OC17:OD17" si="678">SUM(OC11:OC12,OC15)</f>
        <v>6111</v>
      </c>
      <c r="OD17" s="44">
        <f t="shared" si="678"/>
        <v>2175</v>
      </c>
      <c r="OE17" s="65">
        <f t="shared" si="320"/>
        <v>8286</v>
      </c>
      <c r="OF17" s="43">
        <f t="shared" si="321"/>
        <v>254902</v>
      </c>
      <c r="OG17" s="44">
        <f t="shared" si="132"/>
        <v>-11413</v>
      </c>
      <c r="OH17" s="65">
        <f t="shared" si="132"/>
        <v>243489</v>
      </c>
      <c r="OI17" s="43">
        <f t="shared" ref="OI17:OJ17" si="679">SUM(OI11:OI12,OI15)</f>
        <v>0</v>
      </c>
      <c r="OJ17" s="44">
        <f t="shared" si="679"/>
        <v>0</v>
      </c>
      <c r="OK17" s="65">
        <f t="shared" si="322"/>
        <v>0</v>
      </c>
      <c r="OL17" s="43">
        <f t="shared" ref="OL17:OM17" si="680">SUM(OL11:OL12,OL15)</f>
        <v>0</v>
      </c>
      <c r="OM17" s="44">
        <f t="shared" si="680"/>
        <v>0</v>
      </c>
      <c r="ON17" s="65">
        <f t="shared" si="323"/>
        <v>0</v>
      </c>
      <c r="OO17" s="43">
        <f t="shared" ref="OO17:OP17" si="681">SUM(OO11:OO12,OO15)</f>
        <v>0</v>
      </c>
      <c r="OP17" s="44">
        <f t="shared" si="681"/>
        <v>0</v>
      </c>
      <c r="OQ17" s="65">
        <f t="shared" si="324"/>
        <v>0</v>
      </c>
      <c r="OR17" s="43">
        <f t="shared" ref="OR17:OS17" si="682">SUM(OR11:OR12,OR15)</f>
        <v>0</v>
      </c>
      <c r="OS17" s="44">
        <f t="shared" si="682"/>
        <v>0</v>
      </c>
      <c r="OT17" s="65">
        <f t="shared" si="325"/>
        <v>0</v>
      </c>
      <c r="OU17" s="43">
        <f t="shared" ref="OU17:OV17" si="683">SUM(OU11:OU12,OU15)</f>
        <v>0</v>
      </c>
      <c r="OV17" s="44">
        <f t="shared" si="683"/>
        <v>0</v>
      </c>
      <c r="OW17" s="65">
        <f t="shared" si="326"/>
        <v>0</v>
      </c>
      <c r="OX17" s="43">
        <f t="shared" ref="OX17:OY17" si="684">SUM(OX11:OX12,OX15)</f>
        <v>0</v>
      </c>
      <c r="OY17" s="44">
        <f t="shared" si="684"/>
        <v>0</v>
      </c>
      <c r="OZ17" s="65">
        <f t="shared" si="327"/>
        <v>0</v>
      </c>
      <c r="PA17" s="43">
        <f t="shared" ref="PA17:PB17" si="685">SUM(PA11:PA12,PA15)</f>
        <v>300</v>
      </c>
      <c r="PB17" s="44">
        <f t="shared" si="685"/>
        <v>0</v>
      </c>
      <c r="PC17" s="65">
        <f t="shared" si="328"/>
        <v>300</v>
      </c>
      <c r="PD17" s="43">
        <f t="shared" ref="PD17:PE17" si="686">SUM(PD11:PD12,PD15)</f>
        <v>0</v>
      </c>
      <c r="PE17" s="44">
        <f t="shared" si="686"/>
        <v>400</v>
      </c>
      <c r="PF17" s="65">
        <f t="shared" si="329"/>
        <v>400</v>
      </c>
      <c r="PG17" s="43">
        <f t="shared" ref="PG17:PH17" si="687">SUM(PG11:PG12,PG15)</f>
        <v>0</v>
      </c>
      <c r="PH17" s="44">
        <f t="shared" si="687"/>
        <v>350</v>
      </c>
      <c r="PI17" s="65">
        <f t="shared" si="330"/>
        <v>350</v>
      </c>
      <c r="PJ17" s="43">
        <f t="shared" ref="PJ17:PK17" si="688">SUM(PJ11:PJ12,PJ15)</f>
        <v>0</v>
      </c>
      <c r="PK17" s="44">
        <f t="shared" si="688"/>
        <v>4573</v>
      </c>
      <c r="PL17" s="65">
        <f t="shared" si="331"/>
        <v>4573</v>
      </c>
      <c r="PM17" s="43">
        <f t="shared" si="332"/>
        <v>300</v>
      </c>
      <c r="PN17" s="44">
        <f t="shared" si="133"/>
        <v>5323</v>
      </c>
      <c r="PO17" s="65">
        <f t="shared" si="133"/>
        <v>5623</v>
      </c>
      <c r="PP17" s="43">
        <f t="shared" ref="PP17:PQ17" si="689">SUM(PP11:PP12,PP15)</f>
        <v>0</v>
      </c>
      <c r="PQ17" s="44">
        <f t="shared" si="689"/>
        <v>0</v>
      </c>
      <c r="PR17" s="65">
        <f t="shared" si="333"/>
        <v>0</v>
      </c>
      <c r="PS17" s="43">
        <f t="shared" ref="PS17:PT17" si="690">SUM(PS11:PS12,PS15)</f>
        <v>0</v>
      </c>
      <c r="PT17" s="44">
        <f t="shared" si="690"/>
        <v>0</v>
      </c>
      <c r="PU17" s="65">
        <f t="shared" si="334"/>
        <v>0</v>
      </c>
      <c r="PV17" s="44">
        <f t="shared" ref="PV17" si="691">SUM(PV11:PV12,PV15)</f>
        <v>0</v>
      </c>
      <c r="PW17" s="44">
        <f t="shared" ref="PW17" si="692">SUM(PW11:PW12,PW15)</f>
        <v>0</v>
      </c>
      <c r="PX17" s="65">
        <f t="shared" si="335"/>
        <v>0</v>
      </c>
      <c r="PY17" s="43">
        <f t="shared" si="336"/>
        <v>0</v>
      </c>
      <c r="PZ17" s="44">
        <f t="shared" si="337"/>
        <v>0</v>
      </c>
      <c r="QA17" s="65">
        <f t="shared" si="338"/>
        <v>0</v>
      </c>
      <c r="QB17" s="43">
        <f t="shared" si="134"/>
        <v>255202</v>
      </c>
      <c r="QC17" s="44">
        <f t="shared" si="135"/>
        <v>-6090</v>
      </c>
      <c r="QD17" s="65">
        <f t="shared" si="136"/>
        <v>249112</v>
      </c>
      <c r="QE17" s="43">
        <f t="shared" si="137"/>
        <v>4882941</v>
      </c>
      <c r="QF17" s="44">
        <f t="shared" si="138"/>
        <v>131604</v>
      </c>
      <c r="QG17" s="65">
        <f t="shared" si="139"/>
        <v>5014545</v>
      </c>
      <c r="QH17" s="43">
        <f t="shared" si="140"/>
        <v>4888535</v>
      </c>
      <c r="QI17" s="44">
        <f t="shared" si="141"/>
        <v>131604</v>
      </c>
      <c r="QJ17" s="65">
        <f t="shared" si="142"/>
        <v>5020139</v>
      </c>
      <c r="QK17" s="43">
        <f t="shared" ref="QK17:QM17" si="693">SUM(QK11:QK12,QK15)</f>
        <v>0</v>
      </c>
      <c r="QL17" s="44">
        <f t="shared" si="693"/>
        <v>0</v>
      </c>
      <c r="QM17" s="44">
        <f t="shared" si="693"/>
        <v>0</v>
      </c>
      <c r="QN17" s="43">
        <f t="shared" si="339"/>
        <v>4888535</v>
      </c>
      <c r="QO17" s="44">
        <f t="shared" si="340"/>
        <v>131604</v>
      </c>
      <c r="QP17" s="65">
        <f t="shared" si="341"/>
        <v>5020139</v>
      </c>
      <c r="QQ17" s="43">
        <f t="shared" si="143"/>
        <v>8819041</v>
      </c>
      <c r="QR17" s="44">
        <f t="shared" si="144"/>
        <v>240576</v>
      </c>
      <c r="QS17" s="65">
        <f t="shared" si="145"/>
        <v>9059617</v>
      </c>
    </row>
    <row r="18" spans="1:461" ht="15.75">
      <c r="A18" s="6">
        <v>8</v>
      </c>
      <c r="B18" s="13" t="s">
        <v>10</v>
      </c>
      <c r="C18" s="39"/>
      <c r="D18" s="39"/>
      <c r="E18" s="62">
        <f t="shared" si="146"/>
        <v>0</v>
      </c>
      <c r="F18" s="39"/>
      <c r="G18" s="39"/>
      <c r="H18" s="62">
        <f t="shared" si="147"/>
        <v>0</v>
      </c>
      <c r="I18" s="39"/>
      <c r="J18" s="39"/>
      <c r="K18" s="62">
        <f t="shared" si="148"/>
        <v>0</v>
      </c>
      <c r="L18" s="39"/>
      <c r="M18" s="39"/>
      <c r="N18" s="62">
        <f t="shared" si="149"/>
        <v>0</v>
      </c>
      <c r="O18" s="39"/>
      <c r="P18" s="39"/>
      <c r="Q18" s="62">
        <f t="shared" si="150"/>
        <v>0</v>
      </c>
      <c r="R18" s="39"/>
      <c r="S18" s="39"/>
      <c r="T18" s="62">
        <f t="shared" si="151"/>
        <v>0</v>
      </c>
      <c r="U18" s="39"/>
      <c r="V18" s="39"/>
      <c r="W18" s="62">
        <f t="shared" si="152"/>
        <v>0</v>
      </c>
      <c r="X18" s="39"/>
      <c r="Y18" s="39"/>
      <c r="Z18" s="62">
        <f t="shared" si="153"/>
        <v>0</v>
      </c>
      <c r="AA18" s="39"/>
      <c r="AB18" s="39"/>
      <c r="AC18" s="62">
        <f t="shared" si="154"/>
        <v>0</v>
      </c>
      <c r="AD18" s="34">
        <f t="shared" si="155"/>
        <v>0</v>
      </c>
      <c r="AE18" s="39">
        <f t="shared" si="156"/>
        <v>0</v>
      </c>
      <c r="AF18" s="62">
        <f t="shared" si="157"/>
        <v>0</v>
      </c>
      <c r="AG18" s="39"/>
      <c r="AH18" s="39"/>
      <c r="AI18" s="62">
        <f t="shared" si="158"/>
        <v>0</v>
      </c>
      <c r="AJ18" s="39"/>
      <c r="AK18" s="39"/>
      <c r="AL18" s="62">
        <f t="shared" si="159"/>
        <v>0</v>
      </c>
      <c r="AM18" s="39"/>
      <c r="AN18" s="39"/>
      <c r="AO18" s="62">
        <f t="shared" si="160"/>
        <v>0</v>
      </c>
      <c r="AP18" s="39"/>
      <c r="AQ18" s="39"/>
      <c r="AR18" s="62">
        <f t="shared" si="161"/>
        <v>0</v>
      </c>
      <c r="AS18" s="39"/>
      <c r="AT18" s="39"/>
      <c r="AU18" s="62">
        <f t="shared" si="162"/>
        <v>0</v>
      </c>
      <c r="AV18" s="39"/>
      <c r="AW18" s="39"/>
      <c r="AX18" s="62">
        <f t="shared" si="163"/>
        <v>0</v>
      </c>
      <c r="AY18" s="39"/>
      <c r="AZ18" s="39"/>
      <c r="BA18" s="62">
        <f t="shared" si="164"/>
        <v>0</v>
      </c>
      <c r="BB18" s="39"/>
      <c r="BC18" s="39"/>
      <c r="BD18" s="62">
        <f t="shared" si="165"/>
        <v>0</v>
      </c>
      <c r="BE18" s="39"/>
      <c r="BF18" s="39"/>
      <c r="BG18" s="62">
        <f t="shared" si="166"/>
        <v>0</v>
      </c>
      <c r="BH18" s="34"/>
      <c r="BI18" s="39"/>
      <c r="BJ18" s="62">
        <f t="shared" si="167"/>
        <v>0</v>
      </c>
      <c r="BK18" s="34"/>
      <c r="BL18" s="39"/>
      <c r="BM18" s="62">
        <f t="shared" si="168"/>
        <v>0</v>
      </c>
      <c r="BN18" s="34"/>
      <c r="BO18" s="39"/>
      <c r="BP18" s="62">
        <f t="shared" si="169"/>
        <v>0</v>
      </c>
      <c r="BQ18" s="34"/>
      <c r="BR18" s="39"/>
      <c r="BS18" s="62">
        <f t="shared" si="170"/>
        <v>0</v>
      </c>
      <c r="BT18" s="34"/>
      <c r="BU18" s="39"/>
      <c r="BV18" s="62">
        <f t="shared" si="171"/>
        <v>0</v>
      </c>
      <c r="BW18" s="34"/>
      <c r="BX18" s="39"/>
      <c r="BY18" s="62">
        <f t="shared" si="172"/>
        <v>0</v>
      </c>
      <c r="BZ18" s="34"/>
      <c r="CA18" s="39"/>
      <c r="CB18" s="62">
        <f t="shared" si="173"/>
        <v>0</v>
      </c>
      <c r="CC18" s="34">
        <f t="shared" si="174"/>
        <v>0</v>
      </c>
      <c r="CD18" s="39">
        <f t="shared" si="131"/>
        <v>0</v>
      </c>
      <c r="CE18" s="62">
        <f t="shared" si="131"/>
        <v>0</v>
      </c>
      <c r="CF18" s="39"/>
      <c r="CG18" s="39"/>
      <c r="CH18" s="62">
        <f t="shared" si="175"/>
        <v>0</v>
      </c>
      <c r="CI18" s="39"/>
      <c r="CJ18" s="39"/>
      <c r="CK18" s="62">
        <f t="shared" si="176"/>
        <v>0</v>
      </c>
      <c r="CL18" s="39"/>
      <c r="CM18" s="39"/>
      <c r="CN18" s="62">
        <f t="shared" si="177"/>
        <v>0</v>
      </c>
      <c r="CO18" s="39"/>
      <c r="CP18" s="39"/>
      <c r="CQ18" s="62">
        <f t="shared" si="178"/>
        <v>0</v>
      </c>
      <c r="CR18" s="39"/>
      <c r="CS18" s="39"/>
      <c r="CT18" s="62">
        <f t="shared" si="179"/>
        <v>0</v>
      </c>
      <c r="CU18" s="39"/>
      <c r="CV18" s="39"/>
      <c r="CW18" s="62">
        <f t="shared" si="180"/>
        <v>0</v>
      </c>
      <c r="CX18" s="39"/>
      <c r="CY18" s="39"/>
      <c r="CZ18" s="62">
        <f t="shared" si="181"/>
        <v>0</v>
      </c>
      <c r="DA18" s="34">
        <f t="shared" si="182"/>
        <v>0</v>
      </c>
      <c r="DB18" s="39">
        <f t="shared" si="183"/>
        <v>0</v>
      </c>
      <c r="DC18" s="62">
        <f t="shared" si="184"/>
        <v>0</v>
      </c>
      <c r="DD18" s="39"/>
      <c r="DE18" s="39"/>
      <c r="DF18" s="62">
        <f t="shared" si="185"/>
        <v>0</v>
      </c>
      <c r="DG18" s="39"/>
      <c r="DH18" s="39"/>
      <c r="DI18" s="62">
        <f t="shared" si="186"/>
        <v>0</v>
      </c>
      <c r="DJ18" s="39"/>
      <c r="DK18" s="39"/>
      <c r="DL18" s="62">
        <f t="shared" si="187"/>
        <v>0</v>
      </c>
      <c r="DM18" s="34">
        <f t="shared" si="188"/>
        <v>0</v>
      </c>
      <c r="DN18" s="39">
        <f t="shared" si="189"/>
        <v>0</v>
      </c>
      <c r="DO18" s="62">
        <f t="shared" si="190"/>
        <v>0</v>
      </c>
      <c r="DP18" s="39"/>
      <c r="DQ18" s="39"/>
      <c r="DR18" s="62">
        <f t="shared" si="191"/>
        <v>0</v>
      </c>
      <c r="DS18" s="39"/>
      <c r="DT18" s="39"/>
      <c r="DU18" s="62">
        <f t="shared" si="192"/>
        <v>0</v>
      </c>
      <c r="DV18" s="39"/>
      <c r="DW18" s="39"/>
      <c r="DX18" s="62">
        <f t="shared" si="193"/>
        <v>0</v>
      </c>
      <c r="DY18" s="34">
        <f t="shared" si="194"/>
        <v>0</v>
      </c>
      <c r="DZ18" s="39">
        <f t="shared" si="195"/>
        <v>0</v>
      </c>
      <c r="EA18" s="62">
        <f t="shared" si="196"/>
        <v>0</v>
      </c>
      <c r="EB18" s="39"/>
      <c r="EC18" s="39"/>
      <c r="ED18" s="62">
        <f t="shared" si="197"/>
        <v>0</v>
      </c>
      <c r="EE18" s="39"/>
      <c r="EF18" s="39"/>
      <c r="EG18" s="62">
        <f t="shared" si="198"/>
        <v>0</v>
      </c>
      <c r="EH18" s="39"/>
      <c r="EI18" s="39"/>
      <c r="EJ18" s="62">
        <f t="shared" si="199"/>
        <v>0</v>
      </c>
      <c r="EK18" s="39"/>
      <c r="EL18" s="39"/>
      <c r="EM18" s="62">
        <f t="shared" si="200"/>
        <v>0</v>
      </c>
      <c r="EN18" s="39"/>
      <c r="EO18" s="39"/>
      <c r="EP18" s="62">
        <f t="shared" si="201"/>
        <v>0</v>
      </c>
      <c r="EQ18" s="39"/>
      <c r="ER18" s="39"/>
      <c r="ES18" s="62">
        <f t="shared" si="202"/>
        <v>0</v>
      </c>
      <c r="ET18" s="39"/>
      <c r="EU18" s="39"/>
      <c r="EV18" s="62">
        <f t="shared" si="203"/>
        <v>0</v>
      </c>
      <c r="EW18" s="34">
        <f t="shared" si="204"/>
        <v>0</v>
      </c>
      <c r="EX18" s="39">
        <f t="shared" si="205"/>
        <v>0</v>
      </c>
      <c r="EY18" s="62">
        <f t="shared" si="206"/>
        <v>0</v>
      </c>
      <c r="EZ18" s="39">
        <f>5385+3715</f>
        <v>9100</v>
      </c>
      <c r="FA18" s="39"/>
      <c r="FB18" s="62">
        <f t="shared" si="207"/>
        <v>9100</v>
      </c>
      <c r="FC18" s="39"/>
      <c r="FD18" s="39"/>
      <c r="FE18" s="62">
        <f t="shared" si="208"/>
        <v>0</v>
      </c>
      <c r="FF18" s="34">
        <f t="shared" si="209"/>
        <v>9100</v>
      </c>
      <c r="FG18" s="39">
        <f t="shared" si="210"/>
        <v>0</v>
      </c>
      <c r="FH18" s="62">
        <f t="shared" si="211"/>
        <v>9100</v>
      </c>
      <c r="FI18" s="39"/>
      <c r="FJ18" s="39"/>
      <c r="FK18" s="62">
        <f t="shared" si="212"/>
        <v>0</v>
      </c>
      <c r="FL18" s="39"/>
      <c r="FM18" s="39"/>
      <c r="FN18" s="62">
        <f t="shared" si="213"/>
        <v>0</v>
      </c>
      <c r="FO18" s="39"/>
      <c r="FP18" s="39"/>
      <c r="FQ18" s="62">
        <f t="shared" si="214"/>
        <v>0</v>
      </c>
      <c r="FR18" s="39"/>
      <c r="FS18" s="39"/>
      <c r="FT18" s="62">
        <f t="shared" si="215"/>
        <v>0</v>
      </c>
      <c r="FU18" s="34">
        <f t="shared" si="216"/>
        <v>0</v>
      </c>
      <c r="FV18" s="39">
        <f t="shared" si="217"/>
        <v>0</v>
      </c>
      <c r="FW18" s="62">
        <f t="shared" si="218"/>
        <v>0</v>
      </c>
      <c r="FX18" s="39"/>
      <c r="FY18" s="39"/>
      <c r="FZ18" s="62">
        <f t="shared" si="219"/>
        <v>0</v>
      </c>
      <c r="GA18" s="34"/>
      <c r="GB18" s="39"/>
      <c r="GC18" s="62">
        <f t="shared" si="220"/>
        <v>0</v>
      </c>
      <c r="GD18" s="39"/>
      <c r="GE18" s="39"/>
      <c r="GF18" s="62">
        <f t="shared" si="221"/>
        <v>0</v>
      </c>
      <c r="GG18" s="34">
        <f t="shared" si="222"/>
        <v>0</v>
      </c>
      <c r="GH18" s="39">
        <f t="shared" si="223"/>
        <v>0</v>
      </c>
      <c r="GI18" s="62">
        <f t="shared" si="224"/>
        <v>0</v>
      </c>
      <c r="GJ18" s="34">
        <f t="shared" si="225"/>
        <v>9100</v>
      </c>
      <c r="GK18" s="39">
        <f t="shared" si="226"/>
        <v>0</v>
      </c>
      <c r="GL18" s="62">
        <f t="shared" si="227"/>
        <v>9100</v>
      </c>
      <c r="GM18" s="39"/>
      <c r="GN18" s="39"/>
      <c r="GO18" s="62">
        <f t="shared" si="228"/>
        <v>0</v>
      </c>
      <c r="GP18" s="39"/>
      <c r="GQ18" s="39"/>
      <c r="GR18" s="62">
        <f t="shared" si="229"/>
        <v>0</v>
      </c>
      <c r="GS18" s="39"/>
      <c r="GT18" s="39"/>
      <c r="GU18" s="62">
        <f t="shared" si="230"/>
        <v>0</v>
      </c>
      <c r="GV18" s="39"/>
      <c r="GW18" s="39"/>
      <c r="GX18" s="62">
        <f t="shared" si="231"/>
        <v>0</v>
      </c>
      <c r="GY18" s="39"/>
      <c r="GZ18" s="39"/>
      <c r="HA18" s="62">
        <f t="shared" si="232"/>
        <v>0</v>
      </c>
      <c r="HB18" s="39">
        <f>1800+441</f>
        <v>2241</v>
      </c>
      <c r="HC18" s="39"/>
      <c r="HD18" s="62">
        <f t="shared" si="233"/>
        <v>2241</v>
      </c>
      <c r="HE18" s="34">
        <f t="shared" si="234"/>
        <v>2241</v>
      </c>
      <c r="HF18" s="39">
        <f t="shared" si="235"/>
        <v>0</v>
      </c>
      <c r="HG18" s="62">
        <f t="shared" si="236"/>
        <v>2241</v>
      </c>
      <c r="HH18" s="39"/>
      <c r="HI18" s="39"/>
      <c r="HJ18" s="62">
        <f t="shared" si="237"/>
        <v>0</v>
      </c>
      <c r="HK18" s="34"/>
      <c r="HL18" s="39"/>
      <c r="HM18" s="62">
        <f t="shared" si="238"/>
        <v>0</v>
      </c>
      <c r="HN18" s="34">
        <f t="shared" si="239"/>
        <v>0</v>
      </c>
      <c r="HO18" s="39">
        <f t="shared" si="240"/>
        <v>0</v>
      </c>
      <c r="HP18" s="62">
        <f t="shared" si="241"/>
        <v>0</v>
      </c>
      <c r="HQ18" s="39"/>
      <c r="HR18" s="39"/>
      <c r="HS18" s="62">
        <f t="shared" si="242"/>
        <v>0</v>
      </c>
      <c r="HT18" s="34"/>
      <c r="HU18" s="39"/>
      <c r="HV18" s="62">
        <f t="shared" si="243"/>
        <v>0</v>
      </c>
      <c r="HW18" s="39"/>
      <c r="HX18" s="39"/>
      <c r="HY18" s="62">
        <f t="shared" si="244"/>
        <v>0</v>
      </c>
      <c r="HZ18" s="34"/>
      <c r="IA18" s="39"/>
      <c r="IB18" s="62">
        <f t="shared" si="245"/>
        <v>0</v>
      </c>
      <c r="IC18" s="34">
        <f t="shared" si="246"/>
        <v>0</v>
      </c>
      <c r="ID18" s="39">
        <f t="shared" si="247"/>
        <v>0</v>
      </c>
      <c r="IE18" s="62">
        <f t="shared" si="248"/>
        <v>0</v>
      </c>
      <c r="IF18" s="39"/>
      <c r="IG18" s="39"/>
      <c r="IH18" s="62">
        <f t="shared" si="249"/>
        <v>0</v>
      </c>
      <c r="II18" s="34"/>
      <c r="IJ18" s="39"/>
      <c r="IK18" s="62">
        <f t="shared" si="250"/>
        <v>0</v>
      </c>
      <c r="IL18" s="39"/>
      <c r="IM18" s="39"/>
      <c r="IN18" s="62">
        <f t="shared" si="251"/>
        <v>0</v>
      </c>
      <c r="IO18" s="34">
        <f t="shared" si="252"/>
        <v>0</v>
      </c>
      <c r="IP18" s="39">
        <f t="shared" si="253"/>
        <v>0</v>
      </c>
      <c r="IQ18" s="62">
        <f t="shared" si="254"/>
        <v>0</v>
      </c>
      <c r="IR18" s="39"/>
      <c r="IS18" s="39"/>
      <c r="IT18" s="62">
        <f t="shared" si="255"/>
        <v>0</v>
      </c>
      <c r="IU18" s="39"/>
      <c r="IV18" s="39"/>
      <c r="IW18" s="62">
        <f t="shared" si="256"/>
        <v>0</v>
      </c>
      <c r="IX18" s="39"/>
      <c r="IY18" s="39"/>
      <c r="IZ18" s="62">
        <f t="shared" si="257"/>
        <v>0</v>
      </c>
      <c r="JA18" s="34">
        <f t="shared" si="258"/>
        <v>0</v>
      </c>
      <c r="JB18" s="39">
        <f t="shared" si="259"/>
        <v>0</v>
      </c>
      <c r="JC18" s="62">
        <f t="shared" si="260"/>
        <v>0</v>
      </c>
      <c r="JD18" s="39"/>
      <c r="JE18" s="39"/>
      <c r="JF18" s="62">
        <f t="shared" si="261"/>
        <v>0</v>
      </c>
      <c r="JG18" s="39"/>
      <c r="JH18" s="39"/>
      <c r="JI18" s="62">
        <f t="shared" si="262"/>
        <v>0</v>
      </c>
      <c r="JJ18" s="39"/>
      <c r="JK18" s="39"/>
      <c r="JL18" s="62">
        <f t="shared" si="263"/>
        <v>0</v>
      </c>
      <c r="JM18" s="34">
        <f t="shared" si="264"/>
        <v>0</v>
      </c>
      <c r="JN18" s="39">
        <f t="shared" si="265"/>
        <v>0</v>
      </c>
      <c r="JO18" s="62">
        <f t="shared" si="266"/>
        <v>0</v>
      </c>
      <c r="JP18" s="39">
        <v>100</v>
      </c>
      <c r="JQ18" s="39">
        <v>40</v>
      </c>
      <c r="JR18" s="62">
        <f t="shared" si="267"/>
        <v>140</v>
      </c>
      <c r="JS18" s="34"/>
      <c r="JT18" s="39"/>
      <c r="JU18" s="62">
        <f t="shared" si="268"/>
        <v>0</v>
      </c>
      <c r="JV18" s="34"/>
      <c r="JW18" s="39"/>
      <c r="JX18" s="62">
        <f t="shared" si="269"/>
        <v>0</v>
      </c>
      <c r="JY18" s="34">
        <f t="shared" si="270"/>
        <v>0</v>
      </c>
      <c r="JZ18" s="39">
        <f t="shared" si="271"/>
        <v>0</v>
      </c>
      <c r="KA18" s="62">
        <f t="shared" si="272"/>
        <v>0</v>
      </c>
      <c r="KB18" s="39"/>
      <c r="KC18" s="39"/>
      <c r="KD18" s="62">
        <f t="shared" si="273"/>
        <v>0</v>
      </c>
      <c r="KE18" s="34">
        <f t="shared" si="274"/>
        <v>2341</v>
      </c>
      <c r="KF18" s="39">
        <f t="shared" si="275"/>
        <v>40</v>
      </c>
      <c r="KG18" s="62">
        <f t="shared" si="276"/>
        <v>2381</v>
      </c>
      <c r="KH18" s="34"/>
      <c r="KI18" s="39"/>
      <c r="KJ18" s="62">
        <f t="shared" si="277"/>
        <v>0</v>
      </c>
      <c r="KK18" s="39"/>
      <c r="KL18" s="39"/>
      <c r="KM18" s="62">
        <f t="shared" si="278"/>
        <v>0</v>
      </c>
      <c r="KN18" s="39"/>
      <c r="KO18" s="39"/>
      <c r="KP18" s="62">
        <f t="shared" si="279"/>
        <v>0</v>
      </c>
      <c r="KQ18" s="34">
        <f t="shared" si="280"/>
        <v>0</v>
      </c>
      <c r="KR18" s="39">
        <f t="shared" si="281"/>
        <v>0</v>
      </c>
      <c r="KS18" s="62">
        <f t="shared" si="282"/>
        <v>0</v>
      </c>
      <c r="KT18" s="39"/>
      <c r="KU18" s="39"/>
      <c r="KV18" s="62">
        <f t="shared" si="283"/>
        <v>0</v>
      </c>
      <c r="KW18" s="39"/>
      <c r="KX18" s="39"/>
      <c r="KY18" s="62">
        <f t="shared" si="284"/>
        <v>0</v>
      </c>
      <c r="KZ18" s="39"/>
      <c r="LA18" s="39"/>
      <c r="LB18" s="62">
        <f t="shared" si="285"/>
        <v>0</v>
      </c>
      <c r="LC18" s="39"/>
      <c r="LD18" s="39"/>
      <c r="LE18" s="62">
        <f t="shared" si="286"/>
        <v>0</v>
      </c>
      <c r="LF18" s="39"/>
      <c r="LG18" s="39"/>
      <c r="LH18" s="62">
        <f t="shared" si="287"/>
        <v>0</v>
      </c>
      <c r="LI18" s="39"/>
      <c r="LJ18" s="39"/>
      <c r="LK18" s="62">
        <f t="shared" si="288"/>
        <v>0</v>
      </c>
      <c r="LL18" s="39"/>
      <c r="LM18" s="39"/>
      <c r="LN18" s="62">
        <f t="shared" si="289"/>
        <v>0</v>
      </c>
      <c r="LO18" s="34">
        <f t="shared" si="290"/>
        <v>0</v>
      </c>
      <c r="LP18" s="39">
        <f t="shared" si="291"/>
        <v>0</v>
      </c>
      <c r="LQ18" s="62">
        <f t="shared" si="292"/>
        <v>0</v>
      </c>
      <c r="LR18" s="39"/>
      <c r="LS18" s="39"/>
      <c r="LT18" s="62">
        <f t="shared" si="293"/>
        <v>0</v>
      </c>
      <c r="LU18" s="39"/>
      <c r="LV18" s="39"/>
      <c r="LW18" s="62">
        <f t="shared" si="294"/>
        <v>0</v>
      </c>
      <c r="LX18" s="34">
        <f t="shared" si="295"/>
        <v>0</v>
      </c>
      <c r="LY18" s="39">
        <f t="shared" si="296"/>
        <v>0</v>
      </c>
      <c r="LZ18" s="62">
        <f t="shared" si="297"/>
        <v>0</v>
      </c>
      <c r="MA18" s="34">
        <f t="shared" si="298"/>
        <v>11441</v>
      </c>
      <c r="MB18" s="39">
        <f t="shared" si="299"/>
        <v>40</v>
      </c>
      <c r="MC18" s="62">
        <f t="shared" si="300"/>
        <v>11481</v>
      </c>
      <c r="MD18" s="39"/>
      <c r="ME18" s="39"/>
      <c r="MF18" s="62">
        <f t="shared" si="301"/>
        <v>0</v>
      </c>
      <c r="MG18" s="39"/>
      <c r="MH18" s="39"/>
      <c r="MI18" s="62">
        <f t="shared" si="302"/>
        <v>0</v>
      </c>
      <c r="MJ18" s="39"/>
      <c r="MK18" s="39"/>
      <c r="ML18" s="62">
        <f t="shared" si="303"/>
        <v>0</v>
      </c>
      <c r="MM18" s="39"/>
      <c r="MN18" s="39"/>
      <c r="MO18" s="62">
        <f t="shared" si="304"/>
        <v>0</v>
      </c>
      <c r="MP18" s="39"/>
      <c r="MQ18" s="39"/>
      <c r="MR18" s="62">
        <f t="shared" si="305"/>
        <v>0</v>
      </c>
      <c r="MS18" s="34"/>
      <c r="MT18" s="39"/>
      <c r="MU18" s="62">
        <f t="shared" si="306"/>
        <v>0</v>
      </c>
      <c r="MV18" s="39"/>
      <c r="MW18" s="39"/>
      <c r="MX18" s="62">
        <f t="shared" si="307"/>
        <v>0</v>
      </c>
      <c r="MY18" s="39"/>
      <c r="MZ18" s="39"/>
      <c r="NA18" s="62">
        <f t="shared" si="308"/>
        <v>0</v>
      </c>
      <c r="NB18" s="39"/>
      <c r="NC18" s="39"/>
      <c r="ND18" s="62">
        <f t="shared" si="309"/>
        <v>0</v>
      </c>
      <c r="NE18" s="34"/>
      <c r="NF18" s="39"/>
      <c r="NG18" s="62">
        <f t="shared" si="310"/>
        <v>0</v>
      </c>
      <c r="NH18" s="34"/>
      <c r="NI18" s="39"/>
      <c r="NJ18" s="62">
        <f t="shared" si="311"/>
        <v>0</v>
      </c>
      <c r="NK18" s="34">
        <f t="shared" si="312"/>
        <v>0</v>
      </c>
      <c r="NL18" s="39">
        <f t="shared" si="313"/>
        <v>0</v>
      </c>
      <c r="NM18" s="62">
        <f t="shared" si="314"/>
        <v>0</v>
      </c>
      <c r="NN18" s="39"/>
      <c r="NO18" s="39"/>
      <c r="NP18" s="62">
        <f t="shared" si="315"/>
        <v>0</v>
      </c>
      <c r="NQ18" s="39">
        <v>1554</v>
      </c>
      <c r="NR18" s="39"/>
      <c r="NS18" s="62">
        <f t="shared" si="316"/>
        <v>1554</v>
      </c>
      <c r="NT18" s="39"/>
      <c r="NU18" s="39"/>
      <c r="NV18" s="62">
        <f t="shared" si="317"/>
        <v>0</v>
      </c>
      <c r="NW18" s="34"/>
      <c r="NX18" s="39"/>
      <c r="NY18" s="62">
        <f t="shared" si="318"/>
        <v>0</v>
      </c>
      <c r="NZ18" s="39"/>
      <c r="OA18" s="39"/>
      <c r="OB18" s="62">
        <f t="shared" si="319"/>
        <v>0</v>
      </c>
      <c r="OC18" s="39"/>
      <c r="OD18" s="39"/>
      <c r="OE18" s="62">
        <f t="shared" si="320"/>
        <v>0</v>
      </c>
      <c r="OF18" s="34">
        <f t="shared" si="321"/>
        <v>1554</v>
      </c>
      <c r="OG18" s="39">
        <f t="shared" si="132"/>
        <v>0</v>
      </c>
      <c r="OH18" s="62">
        <f t="shared" si="132"/>
        <v>1554</v>
      </c>
      <c r="OI18" s="34"/>
      <c r="OJ18" s="39"/>
      <c r="OK18" s="62">
        <f t="shared" si="322"/>
        <v>0</v>
      </c>
      <c r="OL18" s="34"/>
      <c r="OM18" s="39"/>
      <c r="ON18" s="62">
        <f t="shared" si="323"/>
        <v>0</v>
      </c>
      <c r="OO18" s="34"/>
      <c r="OP18" s="39"/>
      <c r="OQ18" s="62">
        <f t="shared" si="324"/>
        <v>0</v>
      </c>
      <c r="OR18" s="34"/>
      <c r="OS18" s="39"/>
      <c r="OT18" s="62">
        <f t="shared" si="325"/>
        <v>0</v>
      </c>
      <c r="OU18" s="34"/>
      <c r="OV18" s="39"/>
      <c r="OW18" s="62">
        <f t="shared" si="326"/>
        <v>0</v>
      </c>
      <c r="OX18" s="34"/>
      <c r="OY18" s="39"/>
      <c r="OZ18" s="62">
        <f t="shared" si="327"/>
        <v>0</v>
      </c>
      <c r="PA18" s="34"/>
      <c r="PB18" s="39"/>
      <c r="PC18" s="62">
        <f t="shared" si="328"/>
        <v>0</v>
      </c>
      <c r="PD18" s="34"/>
      <c r="PE18" s="39"/>
      <c r="PF18" s="62">
        <f t="shared" si="329"/>
        <v>0</v>
      </c>
      <c r="PG18" s="34"/>
      <c r="PH18" s="39"/>
      <c r="PI18" s="62">
        <f t="shared" si="330"/>
        <v>0</v>
      </c>
      <c r="PJ18" s="34"/>
      <c r="PK18" s="39"/>
      <c r="PL18" s="62">
        <f t="shared" si="331"/>
        <v>0</v>
      </c>
      <c r="PM18" s="34">
        <f t="shared" si="332"/>
        <v>0</v>
      </c>
      <c r="PN18" s="39">
        <f t="shared" si="133"/>
        <v>0</v>
      </c>
      <c r="PO18" s="62">
        <f t="shared" si="133"/>
        <v>0</v>
      </c>
      <c r="PP18" s="34"/>
      <c r="PQ18" s="39"/>
      <c r="PR18" s="62">
        <f t="shared" si="333"/>
        <v>0</v>
      </c>
      <c r="PS18" s="34"/>
      <c r="PT18" s="39"/>
      <c r="PU18" s="62">
        <f t="shared" si="334"/>
        <v>0</v>
      </c>
      <c r="PV18" s="39"/>
      <c r="PW18" s="39"/>
      <c r="PX18" s="62">
        <f t="shared" si="335"/>
        <v>0</v>
      </c>
      <c r="PY18" s="34">
        <f t="shared" si="336"/>
        <v>0</v>
      </c>
      <c r="PZ18" s="39">
        <f t="shared" si="337"/>
        <v>0</v>
      </c>
      <c r="QA18" s="62">
        <f t="shared" si="338"/>
        <v>0</v>
      </c>
      <c r="QB18" s="34">
        <f t="shared" si="134"/>
        <v>1554</v>
      </c>
      <c r="QC18" s="39">
        <f t="shared" si="135"/>
        <v>0</v>
      </c>
      <c r="QD18" s="62">
        <f t="shared" si="136"/>
        <v>1554</v>
      </c>
      <c r="QE18" s="34">
        <f t="shared" si="137"/>
        <v>12995</v>
      </c>
      <c r="QF18" s="39">
        <f t="shared" si="138"/>
        <v>40</v>
      </c>
      <c r="QG18" s="62">
        <f t="shared" si="139"/>
        <v>13035</v>
      </c>
      <c r="QH18" s="34">
        <f t="shared" si="140"/>
        <v>12995</v>
      </c>
      <c r="QI18" s="39">
        <f t="shared" si="141"/>
        <v>40</v>
      </c>
      <c r="QJ18" s="62">
        <f t="shared" si="142"/>
        <v>13035</v>
      </c>
      <c r="QK18" s="34"/>
      <c r="QL18" s="39"/>
      <c r="QM18" s="54"/>
      <c r="QN18" s="34">
        <f t="shared" si="339"/>
        <v>12995</v>
      </c>
      <c r="QO18" s="39">
        <f t="shared" si="340"/>
        <v>40</v>
      </c>
      <c r="QP18" s="62">
        <f t="shared" si="341"/>
        <v>13035</v>
      </c>
      <c r="QQ18" s="34">
        <f t="shared" si="143"/>
        <v>12995</v>
      </c>
      <c r="QR18" s="39">
        <f t="shared" si="144"/>
        <v>40</v>
      </c>
      <c r="QS18" s="62">
        <f t="shared" si="145"/>
        <v>13035</v>
      </c>
    </row>
    <row r="19" spans="1:461" ht="15.75">
      <c r="A19" s="2">
        <v>9</v>
      </c>
      <c r="B19" s="15" t="s">
        <v>11</v>
      </c>
      <c r="C19" s="40"/>
      <c r="D19" s="40"/>
      <c r="E19" s="63">
        <f t="shared" si="146"/>
        <v>0</v>
      </c>
      <c r="F19" s="40"/>
      <c r="G19" s="40"/>
      <c r="H19" s="63">
        <f t="shared" si="147"/>
        <v>0</v>
      </c>
      <c r="I19" s="40"/>
      <c r="J19" s="40"/>
      <c r="K19" s="63">
        <f t="shared" si="148"/>
        <v>0</v>
      </c>
      <c r="L19" s="40"/>
      <c r="M19" s="40"/>
      <c r="N19" s="63">
        <f t="shared" si="149"/>
        <v>0</v>
      </c>
      <c r="O19" s="40"/>
      <c r="P19" s="40"/>
      <c r="Q19" s="63">
        <f t="shared" si="150"/>
        <v>0</v>
      </c>
      <c r="R19" s="40"/>
      <c r="S19" s="40"/>
      <c r="T19" s="63">
        <f t="shared" si="151"/>
        <v>0</v>
      </c>
      <c r="U19" s="40"/>
      <c r="V19" s="40"/>
      <c r="W19" s="63">
        <f t="shared" si="152"/>
        <v>0</v>
      </c>
      <c r="X19" s="40"/>
      <c r="Y19" s="40"/>
      <c r="Z19" s="63">
        <f t="shared" si="153"/>
        <v>0</v>
      </c>
      <c r="AA19" s="40"/>
      <c r="AB19" s="40"/>
      <c r="AC19" s="63">
        <f t="shared" si="154"/>
        <v>0</v>
      </c>
      <c r="AD19" s="35">
        <f t="shared" si="155"/>
        <v>0</v>
      </c>
      <c r="AE19" s="40">
        <f t="shared" si="156"/>
        <v>0</v>
      </c>
      <c r="AF19" s="63">
        <f t="shared" si="157"/>
        <v>0</v>
      </c>
      <c r="AG19" s="40"/>
      <c r="AH19" s="40"/>
      <c r="AI19" s="63">
        <f t="shared" si="158"/>
        <v>0</v>
      </c>
      <c r="AJ19" s="40"/>
      <c r="AK19" s="40"/>
      <c r="AL19" s="63">
        <f t="shared" si="159"/>
        <v>0</v>
      </c>
      <c r="AM19" s="40"/>
      <c r="AN19" s="40"/>
      <c r="AO19" s="63">
        <f t="shared" si="160"/>
        <v>0</v>
      </c>
      <c r="AP19" s="40"/>
      <c r="AQ19" s="40"/>
      <c r="AR19" s="63">
        <f t="shared" si="161"/>
        <v>0</v>
      </c>
      <c r="AS19" s="40"/>
      <c r="AT19" s="40"/>
      <c r="AU19" s="63">
        <f t="shared" si="162"/>
        <v>0</v>
      </c>
      <c r="AV19" s="40"/>
      <c r="AW19" s="40"/>
      <c r="AX19" s="63">
        <f t="shared" si="163"/>
        <v>0</v>
      </c>
      <c r="AY19" s="40"/>
      <c r="AZ19" s="40"/>
      <c r="BA19" s="63">
        <f t="shared" si="164"/>
        <v>0</v>
      </c>
      <c r="BB19" s="40"/>
      <c r="BC19" s="40"/>
      <c r="BD19" s="63">
        <f t="shared" si="165"/>
        <v>0</v>
      </c>
      <c r="BE19" s="40"/>
      <c r="BF19" s="40"/>
      <c r="BG19" s="63">
        <f t="shared" si="166"/>
        <v>0</v>
      </c>
      <c r="BH19" s="35"/>
      <c r="BI19" s="40"/>
      <c r="BJ19" s="63">
        <f t="shared" si="167"/>
        <v>0</v>
      </c>
      <c r="BK19" s="35"/>
      <c r="BL19" s="40"/>
      <c r="BM19" s="63">
        <f t="shared" si="168"/>
        <v>0</v>
      </c>
      <c r="BN19" s="35"/>
      <c r="BO19" s="40"/>
      <c r="BP19" s="63">
        <f t="shared" si="169"/>
        <v>0</v>
      </c>
      <c r="BQ19" s="35"/>
      <c r="BR19" s="40"/>
      <c r="BS19" s="63">
        <f t="shared" si="170"/>
        <v>0</v>
      </c>
      <c r="BT19" s="35"/>
      <c r="BU19" s="40"/>
      <c r="BV19" s="63">
        <f t="shared" si="171"/>
        <v>0</v>
      </c>
      <c r="BW19" s="35"/>
      <c r="BX19" s="40"/>
      <c r="BY19" s="63">
        <f t="shared" si="172"/>
        <v>0</v>
      </c>
      <c r="BZ19" s="35"/>
      <c r="CA19" s="40"/>
      <c r="CB19" s="63">
        <f t="shared" si="173"/>
        <v>0</v>
      </c>
      <c r="CC19" s="35">
        <f t="shared" si="174"/>
        <v>0</v>
      </c>
      <c r="CD19" s="40">
        <f t="shared" si="131"/>
        <v>0</v>
      </c>
      <c r="CE19" s="63">
        <f t="shared" si="131"/>
        <v>0</v>
      </c>
      <c r="CF19" s="40"/>
      <c r="CG19" s="40"/>
      <c r="CH19" s="63">
        <f t="shared" si="175"/>
        <v>0</v>
      </c>
      <c r="CI19" s="40"/>
      <c r="CJ19" s="40"/>
      <c r="CK19" s="63">
        <f t="shared" si="176"/>
        <v>0</v>
      </c>
      <c r="CL19" s="40"/>
      <c r="CM19" s="40"/>
      <c r="CN19" s="63">
        <f t="shared" si="177"/>
        <v>0</v>
      </c>
      <c r="CO19" s="40"/>
      <c r="CP19" s="40"/>
      <c r="CQ19" s="63">
        <f t="shared" si="178"/>
        <v>0</v>
      </c>
      <c r="CR19" s="40"/>
      <c r="CS19" s="40"/>
      <c r="CT19" s="63">
        <f t="shared" si="179"/>
        <v>0</v>
      </c>
      <c r="CU19" s="40"/>
      <c r="CV19" s="40"/>
      <c r="CW19" s="63">
        <f t="shared" si="180"/>
        <v>0</v>
      </c>
      <c r="CX19" s="40"/>
      <c r="CY19" s="40"/>
      <c r="CZ19" s="63">
        <f t="shared" si="181"/>
        <v>0</v>
      </c>
      <c r="DA19" s="35">
        <f t="shared" si="182"/>
        <v>0</v>
      </c>
      <c r="DB19" s="40">
        <f t="shared" si="183"/>
        <v>0</v>
      </c>
      <c r="DC19" s="63">
        <f t="shared" si="184"/>
        <v>0</v>
      </c>
      <c r="DD19" s="40"/>
      <c r="DE19" s="40"/>
      <c r="DF19" s="63">
        <f t="shared" si="185"/>
        <v>0</v>
      </c>
      <c r="DG19" s="40"/>
      <c r="DH19" s="40"/>
      <c r="DI19" s="63">
        <f t="shared" si="186"/>
        <v>0</v>
      </c>
      <c r="DJ19" s="40"/>
      <c r="DK19" s="40"/>
      <c r="DL19" s="63">
        <f t="shared" si="187"/>
        <v>0</v>
      </c>
      <c r="DM19" s="35">
        <f t="shared" si="188"/>
        <v>0</v>
      </c>
      <c r="DN19" s="40">
        <f t="shared" si="189"/>
        <v>0</v>
      </c>
      <c r="DO19" s="63">
        <f t="shared" si="190"/>
        <v>0</v>
      </c>
      <c r="DP19" s="40"/>
      <c r="DQ19" s="40"/>
      <c r="DR19" s="63">
        <f t="shared" si="191"/>
        <v>0</v>
      </c>
      <c r="DS19" s="40"/>
      <c r="DT19" s="40"/>
      <c r="DU19" s="63">
        <f t="shared" si="192"/>
        <v>0</v>
      </c>
      <c r="DV19" s="40"/>
      <c r="DW19" s="40"/>
      <c r="DX19" s="63">
        <f t="shared" si="193"/>
        <v>0</v>
      </c>
      <c r="DY19" s="35">
        <f t="shared" si="194"/>
        <v>0</v>
      </c>
      <c r="DZ19" s="40">
        <f t="shared" si="195"/>
        <v>0</v>
      </c>
      <c r="EA19" s="63">
        <f t="shared" si="196"/>
        <v>0</v>
      </c>
      <c r="EB19" s="40"/>
      <c r="EC19" s="40"/>
      <c r="ED19" s="63">
        <f t="shared" si="197"/>
        <v>0</v>
      </c>
      <c r="EE19" s="40"/>
      <c r="EF19" s="40"/>
      <c r="EG19" s="63">
        <f t="shared" si="198"/>
        <v>0</v>
      </c>
      <c r="EH19" s="40"/>
      <c r="EI19" s="40"/>
      <c r="EJ19" s="63">
        <f t="shared" si="199"/>
        <v>0</v>
      </c>
      <c r="EK19" s="40"/>
      <c r="EL19" s="40"/>
      <c r="EM19" s="63">
        <f t="shared" si="200"/>
        <v>0</v>
      </c>
      <c r="EN19" s="40"/>
      <c r="EO19" s="40"/>
      <c r="EP19" s="63">
        <f t="shared" si="201"/>
        <v>0</v>
      </c>
      <c r="EQ19" s="40"/>
      <c r="ER19" s="40"/>
      <c r="ES19" s="63">
        <f t="shared" si="202"/>
        <v>0</v>
      </c>
      <c r="ET19" s="40"/>
      <c r="EU19" s="40"/>
      <c r="EV19" s="63">
        <f t="shared" si="203"/>
        <v>0</v>
      </c>
      <c r="EW19" s="35">
        <f t="shared" si="204"/>
        <v>0</v>
      </c>
      <c r="EX19" s="40">
        <f t="shared" si="205"/>
        <v>0</v>
      </c>
      <c r="EY19" s="63">
        <f t="shared" si="206"/>
        <v>0</v>
      </c>
      <c r="EZ19" s="40"/>
      <c r="FA19" s="40"/>
      <c r="FB19" s="63">
        <f t="shared" si="207"/>
        <v>0</v>
      </c>
      <c r="FC19" s="40"/>
      <c r="FD19" s="40"/>
      <c r="FE19" s="63">
        <f t="shared" si="208"/>
        <v>0</v>
      </c>
      <c r="FF19" s="35">
        <f t="shared" si="209"/>
        <v>0</v>
      </c>
      <c r="FG19" s="40">
        <f t="shared" si="210"/>
        <v>0</v>
      </c>
      <c r="FH19" s="63">
        <f t="shared" si="211"/>
        <v>0</v>
      </c>
      <c r="FI19" s="40"/>
      <c r="FJ19" s="40"/>
      <c r="FK19" s="63">
        <f t="shared" si="212"/>
        <v>0</v>
      </c>
      <c r="FL19" s="40"/>
      <c r="FM19" s="40"/>
      <c r="FN19" s="63">
        <f t="shared" si="213"/>
        <v>0</v>
      </c>
      <c r="FO19" s="40"/>
      <c r="FP19" s="40"/>
      <c r="FQ19" s="63">
        <f t="shared" si="214"/>
        <v>0</v>
      </c>
      <c r="FR19" s="40"/>
      <c r="FS19" s="40"/>
      <c r="FT19" s="63">
        <f t="shared" si="215"/>
        <v>0</v>
      </c>
      <c r="FU19" s="35">
        <f t="shared" si="216"/>
        <v>0</v>
      </c>
      <c r="FV19" s="40">
        <f t="shared" si="217"/>
        <v>0</v>
      </c>
      <c r="FW19" s="63">
        <f t="shared" si="218"/>
        <v>0</v>
      </c>
      <c r="FX19" s="40"/>
      <c r="FY19" s="40"/>
      <c r="FZ19" s="63">
        <f t="shared" si="219"/>
        <v>0</v>
      </c>
      <c r="GA19" s="35"/>
      <c r="GB19" s="40"/>
      <c r="GC19" s="63">
        <f t="shared" si="220"/>
        <v>0</v>
      </c>
      <c r="GD19" s="40"/>
      <c r="GE19" s="40"/>
      <c r="GF19" s="63">
        <f t="shared" si="221"/>
        <v>0</v>
      </c>
      <c r="GG19" s="35">
        <f t="shared" si="222"/>
        <v>0</v>
      </c>
      <c r="GH19" s="40">
        <f t="shared" si="223"/>
        <v>0</v>
      </c>
      <c r="GI19" s="63">
        <f t="shared" si="224"/>
        <v>0</v>
      </c>
      <c r="GJ19" s="35">
        <f t="shared" si="225"/>
        <v>0</v>
      </c>
      <c r="GK19" s="40">
        <f t="shared" si="226"/>
        <v>0</v>
      </c>
      <c r="GL19" s="63">
        <f t="shared" si="227"/>
        <v>0</v>
      </c>
      <c r="GM19" s="40"/>
      <c r="GN19" s="40"/>
      <c r="GO19" s="63">
        <f t="shared" si="228"/>
        <v>0</v>
      </c>
      <c r="GP19" s="40"/>
      <c r="GQ19" s="40"/>
      <c r="GR19" s="63">
        <f t="shared" si="229"/>
        <v>0</v>
      </c>
      <c r="GS19" s="40"/>
      <c r="GT19" s="40"/>
      <c r="GU19" s="63">
        <f t="shared" si="230"/>
        <v>0</v>
      </c>
      <c r="GV19" s="40"/>
      <c r="GW19" s="40"/>
      <c r="GX19" s="63">
        <f t="shared" si="231"/>
        <v>0</v>
      </c>
      <c r="GY19" s="40"/>
      <c r="GZ19" s="40"/>
      <c r="HA19" s="63">
        <f t="shared" si="232"/>
        <v>0</v>
      </c>
      <c r="HB19" s="40">
        <v>214</v>
      </c>
      <c r="HC19" s="40"/>
      <c r="HD19" s="63">
        <f t="shared" si="233"/>
        <v>214</v>
      </c>
      <c r="HE19" s="35">
        <f t="shared" si="234"/>
        <v>214</v>
      </c>
      <c r="HF19" s="40">
        <f t="shared" si="235"/>
        <v>0</v>
      </c>
      <c r="HG19" s="63">
        <f t="shared" si="236"/>
        <v>214</v>
      </c>
      <c r="HH19" s="40"/>
      <c r="HI19" s="40"/>
      <c r="HJ19" s="63">
        <f t="shared" si="237"/>
        <v>0</v>
      </c>
      <c r="HK19" s="35"/>
      <c r="HL19" s="40"/>
      <c r="HM19" s="63">
        <f t="shared" si="238"/>
        <v>0</v>
      </c>
      <c r="HN19" s="35">
        <f t="shared" si="239"/>
        <v>0</v>
      </c>
      <c r="HO19" s="40">
        <f t="shared" si="240"/>
        <v>0</v>
      </c>
      <c r="HP19" s="63">
        <f t="shared" si="241"/>
        <v>0</v>
      </c>
      <c r="HQ19" s="40"/>
      <c r="HR19" s="40"/>
      <c r="HS19" s="63">
        <f t="shared" si="242"/>
        <v>0</v>
      </c>
      <c r="HT19" s="35"/>
      <c r="HU19" s="40"/>
      <c r="HV19" s="63">
        <f t="shared" si="243"/>
        <v>0</v>
      </c>
      <c r="HW19" s="40"/>
      <c r="HX19" s="40"/>
      <c r="HY19" s="63">
        <f t="shared" si="244"/>
        <v>0</v>
      </c>
      <c r="HZ19" s="35"/>
      <c r="IA19" s="40"/>
      <c r="IB19" s="63">
        <f t="shared" si="245"/>
        <v>0</v>
      </c>
      <c r="IC19" s="35">
        <f t="shared" si="246"/>
        <v>0</v>
      </c>
      <c r="ID19" s="40">
        <f t="shared" si="247"/>
        <v>0</v>
      </c>
      <c r="IE19" s="63">
        <f t="shared" si="248"/>
        <v>0</v>
      </c>
      <c r="IF19" s="40"/>
      <c r="IG19" s="40"/>
      <c r="IH19" s="63">
        <f t="shared" si="249"/>
        <v>0</v>
      </c>
      <c r="II19" s="35"/>
      <c r="IJ19" s="40"/>
      <c r="IK19" s="63">
        <f t="shared" si="250"/>
        <v>0</v>
      </c>
      <c r="IL19" s="40"/>
      <c r="IM19" s="40"/>
      <c r="IN19" s="63">
        <f t="shared" si="251"/>
        <v>0</v>
      </c>
      <c r="IO19" s="35">
        <f t="shared" si="252"/>
        <v>0</v>
      </c>
      <c r="IP19" s="40">
        <f t="shared" si="253"/>
        <v>0</v>
      </c>
      <c r="IQ19" s="63">
        <f t="shared" si="254"/>
        <v>0</v>
      </c>
      <c r="IR19" s="40"/>
      <c r="IS19" s="40"/>
      <c r="IT19" s="63">
        <f t="shared" si="255"/>
        <v>0</v>
      </c>
      <c r="IU19" s="40"/>
      <c r="IV19" s="40"/>
      <c r="IW19" s="63">
        <f t="shared" si="256"/>
        <v>0</v>
      </c>
      <c r="IX19" s="40"/>
      <c r="IY19" s="40"/>
      <c r="IZ19" s="63">
        <f t="shared" si="257"/>
        <v>0</v>
      </c>
      <c r="JA19" s="35">
        <f t="shared" si="258"/>
        <v>0</v>
      </c>
      <c r="JB19" s="40">
        <f t="shared" si="259"/>
        <v>0</v>
      </c>
      <c r="JC19" s="63">
        <f t="shared" si="260"/>
        <v>0</v>
      </c>
      <c r="JD19" s="40"/>
      <c r="JE19" s="40"/>
      <c r="JF19" s="63">
        <f t="shared" si="261"/>
        <v>0</v>
      </c>
      <c r="JG19" s="40"/>
      <c r="JH19" s="40"/>
      <c r="JI19" s="63">
        <f t="shared" si="262"/>
        <v>0</v>
      </c>
      <c r="JJ19" s="40"/>
      <c r="JK19" s="40"/>
      <c r="JL19" s="63">
        <f t="shared" si="263"/>
        <v>0</v>
      </c>
      <c r="JM19" s="35">
        <f t="shared" si="264"/>
        <v>0</v>
      </c>
      <c r="JN19" s="40">
        <f t="shared" si="265"/>
        <v>0</v>
      </c>
      <c r="JO19" s="63">
        <f t="shared" si="266"/>
        <v>0</v>
      </c>
      <c r="JP19" s="40"/>
      <c r="JQ19" s="40"/>
      <c r="JR19" s="63">
        <f t="shared" si="267"/>
        <v>0</v>
      </c>
      <c r="JS19" s="35"/>
      <c r="JT19" s="40"/>
      <c r="JU19" s="63">
        <f t="shared" si="268"/>
        <v>0</v>
      </c>
      <c r="JV19" s="35"/>
      <c r="JW19" s="40"/>
      <c r="JX19" s="63">
        <f t="shared" si="269"/>
        <v>0</v>
      </c>
      <c r="JY19" s="35">
        <f t="shared" si="270"/>
        <v>0</v>
      </c>
      <c r="JZ19" s="40">
        <f t="shared" si="271"/>
        <v>0</v>
      </c>
      <c r="KA19" s="63">
        <f t="shared" si="272"/>
        <v>0</v>
      </c>
      <c r="KB19" s="40"/>
      <c r="KC19" s="40"/>
      <c r="KD19" s="63">
        <f t="shared" si="273"/>
        <v>0</v>
      </c>
      <c r="KE19" s="35">
        <f t="shared" si="274"/>
        <v>214</v>
      </c>
      <c r="KF19" s="40">
        <f t="shared" si="275"/>
        <v>0</v>
      </c>
      <c r="KG19" s="63">
        <f t="shared" si="276"/>
        <v>214</v>
      </c>
      <c r="KH19" s="35"/>
      <c r="KI19" s="40"/>
      <c r="KJ19" s="63">
        <f t="shared" si="277"/>
        <v>0</v>
      </c>
      <c r="KK19" s="40"/>
      <c r="KL19" s="40"/>
      <c r="KM19" s="63">
        <f t="shared" si="278"/>
        <v>0</v>
      </c>
      <c r="KN19" s="40"/>
      <c r="KO19" s="40"/>
      <c r="KP19" s="63">
        <f t="shared" si="279"/>
        <v>0</v>
      </c>
      <c r="KQ19" s="35">
        <f t="shared" si="280"/>
        <v>0</v>
      </c>
      <c r="KR19" s="40">
        <f t="shared" si="281"/>
        <v>0</v>
      </c>
      <c r="KS19" s="63">
        <f t="shared" si="282"/>
        <v>0</v>
      </c>
      <c r="KT19" s="40"/>
      <c r="KU19" s="40"/>
      <c r="KV19" s="63">
        <f t="shared" si="283"/>
        <v>0</v>
      </c>
      <c r="KW19" s="40"/>
      <c r="KX19" s="40"/>
      <c r="KY19" s="63">
        <f t="shared" si="284"/>
        <v>0</v>
      </c>
      <c r="KZ19" s="40"/>
      <c r="LA19" s="40"/>
      <c r="LB19" s="63">
        <f t="shared" si="285"/>
        <v>0</v>
      </c>
      <c r="LC19" s="40"/>
      <c r="LD19" s="40"/>
      <c r="LE19" s="63">
        <f t="shared" si="286"/>
        <v>0</v>
      </c>
      <c r="LF19" s="40"/>
      <c r="LG19" s="40"/>
      <c r="LH19" s="63">
        <f t="shared" si="287"/>
        <v>0</v>
      </c>
      <c r="LI19" s="40"/>
      <c r="LJ19" s="40"/>
      <c r="LK19" s="63">
        <f t="shared" si="288"/>
        <v>0</v>
      </c>
      <c r="LL19" s="40"/>
      <c r="LM19" s="40"/>
      <c r="LN19" s="63">
        <f t="shared" si="289"/>
        <v>0</v>
      </c>
      <c r="LO19" s="35">
        <f t="shared" si="290"/>
        <v>0</v>
      </c>
      <c r="LP19" s="40">
        <f t="shared" si="291"/>
        <v>0</v>
      </c>
      <c r="LQ19" s="63">
        <f t="shared" si="292"/>
        <v>0</v>
      </c>
      <c r="LR19" s="40"/>
      <c r="LS19" s="40"/>
      <c r="LT19" s="63">
        <f t="shared" si="293"/>
        <v>0</v>
      </c>
      <c r="LU19" s="40"/>
      <c r="LV19" s="40"/>
      <c r="LW19" s="63">
        <f t="shared" si="294"/>
        <v>0</v>
      </c>
      <c r="LX19" s="35">
        <f t="shared" si="295"/>
        <v>0</v>
      </c>
      <c r="LY19" s="40">
        <f t="shared" si="296"/>
        <v>0</v>
      </c>
      <c r="LZ19" s="63">
        <f t="shared" si="297"/>
        <v>0</v>
      </c>
      <c r="MA19" s="35">
        <f t="shared" si="298"/>
        <v>214</v>
      </c>
      <c r="MB19" s="40">
        <f t="shared" si="299"/>
        <v>0</v>
      </c>
      <c r="MC19" s="63">
        <f t="shared" si="300"/>
        <v>214</v>
      </c>
      <c r="MD19" s="40"/>
      <c r="ME19" s="40"/>
      <c r="MF19" s="63">
        <f t="shared" si="301"/>
        <v>0</v>
      </c>
      <c r="MG19" s="40"/>
      <c r="MH19" s="40"/>
      <c r="MI19" s="63">
        <f t="shared" si="302"/>
        <v>0</v>
      </c>
      <c r="MJ19" s="40"/>
      <c r="MK19" s="40"/>
      <c r="ML19" s="63">
        <f t="shared" si="303"/>
        <v>0</v>
      </c>
      <c r="MM19" s="40"/>
      <c r="MN19" s="40"/>
      <c r="MO19" s="63">
        <f t="shared" si="304"/>
        <v>0</v>
      </c>
      <c r="MP19" s="40"/>
      <c r="MQ19" s="40"/>
      <c r="MR19" s="63">
        <f t="shared" si="305"/>
        <v>0</v>
      </c>
      <c r="MS19" s="35"/>
      <c r="MT19" s="40"/>
      <c r="MU19" s="63">
        <f t="shared" si="306"/>
        <v>0</v>
      </c>
      <c r="MV19" s="40"/>
      <c r="MW19" s="40"/>
      <c r="MX19" s="63">
        <f t="shared" si="307"/>
        <v>0</v>
      </c>
      <c r="MY19" s="40"/>
      <c r="MZ19" s="40"/>
      <c r="NA19" s="63">
        <f t="shared" si="308"/>
        <v>0</v>
      </c>
      <c r="NB19" s="40"/>
      <c r="NC19" s="40"/>
      <c r="ND19" s="63">
        <f t="shared" si="309"/>
        <v>0</v>
      </c>
      <c r="NE19" s="35"/>
      <c r="NF19" s="40"/>
      <c r="NG19" s="63">
        <f t="shared" si="310"/>
        <v>0</v>
      </c>
      <c r="NH19" s="35"/>
      <c r="NI19" s="40"/>
      <c r="NJ19" s="63">
        <f t="shared" si="311"/>
        <v>0</v>
      </c>
      <c r="NK19" s="35">
        <f t="shared" si="312"/>
        <v>0</v>
      </c>
      <c r="NL19" s="40">
        <f t="shared" si="313"/>
        <v>0</v>
      </c>
      <c r="NM19" s="63">
        <f t="shared" si="314"/>
        <v>0</v>
      </c>
      <c r="NN19" s="40"/>
      <c r="NO19" s="40"/>
      <c r="NP19" s="63">
        <f t="shared" si="315"/>
        <v>0</v>
      </c>
      <c r="NQ19" s="40"/>
      <c r="NR19" s="40"/>
      <c r="NS19" s="63">
        <f t="shared" si="316"/>
        <v>0</v>
      </c>
      <c r="NT19" s="40"/>
      <c r="NU19" s="40"/>
      <c r="NV19" s="63">
        <f t="shared" si="317"/>
        <v>0</v>
      </c>
      <c r="NW19" s="35"/>
      <c r="NX19" s="40"/>
      <c r="NY19" s="63">
        <f t="shared" si="318"/>
        <v>0</v>
      </c>
      <c r="NZ19" s="40"/>
      <c r="OA19" s="40"/>
      <c r="OB19" s="63">
        <f t="shared" si="319"/>
        <v>0</v>
      </c>
      <c r="OC19" s="40"/>
      <c r="OD19" s="40"/>
      <c r="OE19" s="63">
        <f t="shared" si="320"/>
        <v>0</v>
      </c>
      <c r="OF19" s="35">
        <f t="shared" si="321"/>
        <v>0</v>
      </c>
      <c r="OG19" s="40">
        <f t="shared" si="132"/>
        <v>0</v>
      </c>
      <c r="OH19" s="63">
        <f t="shared" si="132"/>
        <v>0</v>
      </c>
      <c r="OI19" s="35"/>
      <c r="OJ19" s="40"/>
      <c r="OK19" s="63">
        <f t="shared" si="322"/>
        <v>0</v>
      </c>
      <c r="OL19" s="35"/>
      <c r="OM19" s="40"/>
      <c r="ON19" s="63">
        <f t="shared" si="323"/>
        <v>0</v>
      </c>
      <c r="OO19" s="35"/>
      <c r="OP19" s="40"/>
      <c r="OQ19" s="63">
        <f t="shared" si="324"/>
        <v>0</v>
      </c>
      <c r="OR19" s="35"/>
      <c r="OS19" s="40"/>
      <c r="OT19" s="63">
        <f t="shared" si="325"/>
        <v>0</v>
      </c>
      <c r="OU19" s="35"/>
      <c r="OV19" s="40"/>
      <c r="OW19" s="63">
        <f t="shared" si="326"/>
        <v>0</v>
      </c>
      <c r="OX19" s="35"/>
      <c r="OY19" s="40"/>
      <c r="OZ19" s="63">
        <f t="shared" si="327"/>
        <v>0</v>
      </c>
      <c r="PA19" s="35"/>
      <c r="PB19" s="40"/>
      <c r="PC19" s="63">
        <f t="shared" si="328"/>
        <v>0</v>
      </c>
      <c r="PD19" s="35"/>
      <c r="PE19" s="40"/>
      <c r="PF19" s="63">
        <f t="shared" si="329"/>
        <v>0</v>
      </c>
      <c r="PG19" s="35"/>
      <c r="PH19" s="40"/>
      <c r="PI19" s="63">
        <f t="shared" si="330"/>
        <v>0</v>
      </c>
      <c r="PJ19" s="35"/>
      <c r="PK19" s="40"/>
      <c r="PL19" s="63">
        <f t="shared" si="331"/>
        <v>0</v>
      </c>
      <c r="PM19" s="35">
        <f t="shared" si="332"/>
        <v>0</v>
      </c>
      <c r="PN19" s="40">
        <f t="shared" si="133"/>
        <v>0</v>
      </c>
      <c r="PO19" s="63">
        <f t="shared" si="133"/>
        <v>0</v>
      </c>
      <c r="PP19" s="35"/>
      <c r="PQ19" s="40"/>
      <c r="PR19" s="63">
        <f t="shared" si="333"/>
        <v>0</v>
      </c>
      <c r="PS19" s="35"/>
      <c r="PT19" s="40"/>
      <c r="PU19" s="63">
        <f t="shared" si="334"/>
        <v>0</v>
      </c>
      <c r="PV19" s="40"/>
      <c r="PW19" s="40"/>
      <c r="PX19" s="63">
        <f t="shared" si="335"/>
        <v>0</v>
      </c>
      <c r="PY19" s="35">
        <f t="shared" si="336"/>
        <v>0</v>
      </c>
      <c r="PZ19" s="40">
        <f t="shared" si="337"/>
        <v>0</v>
      </c>
      <c r="QA19" s="63">
        <f t="shared" si="338"/>
        <v>0</v>
      </c>
      <c r="QB19" s="35">
        <f t="shared" si="134"/>
        <v>0</v>
      </c>
      <c r="QC19" s="40">
        <f t="shared" si="135"/>
        <v>0</v>
      </c>
      <c r="QD19" s="63">
        <f t="shared" si="136"/>
        <v>0</v>
      </c>
      <c r="QE19" s="35">
        <f t="shared" si="137"/>
        <v>214</v>
      </c>
      <c r="QF19" s="40">
        <f t="shared" si="138"/>
        <v>0</v>
      </c>
      <c r="QG19" s="63">
        <f t="shared" si="139"/>
        <v>214</v>
      </c>
      <c r="QH19" s="35">
        <f t="shared" si="140"/>
        <v>214</v>
      </c>
      <c r="QI19" s="40">
        <f t="shared" si="141"/>
        <v>0</v>
      </c>
      <c r="QJ19" s="63">
        <f t="shared" si="142"/>
        <v>214</v>
      </c>
      <c r="QK19" s="35"/>
      <c r="QL19" s="40"/>
      <c r="QM19" s="55"/>
      <c r="QN19" s="35">
        <f t="shared" si="339"/>
        <v>214</v>
      </c>
      <c r="QO19" s="40">
        <f t="shared" si="340"/>
        <v>0</v>
      </c>
      <c r="QP19" s="63">
        <f t="shared" si="341"/>
        <v>214</v>
      </c>
      <c r="QQ19" s="35">
        <f t="shared" si="143"/>
        <v>214</v>
      </c>
      <c r="QR19" s="40">
        <f t="shared" si="144"/>
        <v>0</v>
      </c>
      <c r="QS19" s="63">
        <f t="shared" si="145"/>
        <v>214</v>
      </c>
    </row>
    <row r="20" spans="1:461" ht="15.75">
      <c r="A20" s="6">
        <v>10</v>
      </c>
      <c r="B20" s="13" t="s">
        <v>12</v>
      </c>
      <c r="C20" s="40">
        <v>78420</v>
      </c>
      <c r="D20" s="40"/>
      <c r="E20" s="63">
        <f t="shared" si="146"/>
        <v>78420</v>
      </c>
      <c r="F20" s="40">
        <v>766</v>
      </c>
      <c r="G20" s="40"/>
      <c r="H20" s="63">
        <f t="shared" si="147"/>
        <v>766</v>
      </c>
      <c r="I20" s="40">
        <f>1606+2703</f>
        <v>4309</v>
      </c>
      <c r="J20" s="40"/>
      <c r="K20" s="63">
        <f t="shared" si="148"/>
        <v>4309</v>
      </c>
      <c r="L20" s="40">
        <v>5158</v>
      </c>
      <c r="M20" s="40"/>
      <c r="N20" s="63">
        <f t="shared" si="149"/>
        <v>5158</v>
      </c>
      <c r="O20" s="40">
        <v>14584</v>
      </c>
      <c r="P20" s="40"/>
      <c r="Q20" s="63">
        <f t="shared" si="150"/>
        <v>14584</v>
      </c>
      <c r="R20" s="40">
        <v>4712</v>
      </c>
      <c r="S20" s="40"/>
      <c r="T20" s="63">
        <f t="shared" si="151"/>
        <v>4712</v>
      </c>
      <c r="U20" s="40"/>
      <c r="V20" s="40"/>
      <c r="W20" s="63">
        <f t="shared" si="152"/>
        <v>0</v>
      </c>
      <c r="X20" s="40">
        <v>340</v>
      </c>
      <c r="Y20" s="40"/>
      <c r="Z20" s="63">
        <f t="shared" si="153"/>
        <v>340</v>
      </c>
      <c r="AA20" s="40">
        <v>816</v>
      </c>
      <c r="AB20" s="40"/>
      <c r="AC20" s="63">
        <f t="shared" si="154"/>
        <v>816</v>
      </c>
      <c r="AD20" s="35">
        <f t="shared" si="155"/>
        <v>109105</v>
      </c>
      <c r="AE20" s="40">
        <f t="shared" si="156"/>
        <v>0</v>
      </c>
      <c r="AF20" s="63">
        <f t="shared" si="157"/>
        <v>109105</v>
      </c>
      <c r="AG20" s="40"/>
      <c r="AH20" s="40"/>
      <c r="AI20" s="63">
        <f t="shared" si="158"/>
        <v>0</v>
      </c>
      <c r="AJ20" s="40"/>
      <c r="AK20" s="40"/>
      <c r="AL20" s="63">
        <f t="shared" si="159"/>
        <v>0</v>
      </c>
      <c r="AM20" s="40"/>
      <c r="AN20" s="40"/>
      <c r="AO20" s="63">
        <f t="shared" si="160"/>
        <v>0</v>
      </c>
      <c r="AP20" s="40"/>
      <c r="AQ20" s="40"/>
      <c r="AR20" s="63">
        <f t="shared" si="161"/>
        <v>0</v>
      </c>
      <c r="AS20" s="40"/>
      <c r="AT20" s="40"/>
      <c r="AU20" s="63">
        <f t="shared" si="162"/>
        <v>0</v>
      </c>
      <c r="AV20" s="40"/>
      <c r="AW20" s="40"/>
      <c r="AX20" s="63">
        <f t="shared" si="163"/>
        <v>0</v>
      </c>
      <c r="AY20" s="40"/>
      <c r="AZ20" s="40"/>
      <c r="BA20" s="63">
        <f t="shared" si="164"/>
        <v>0</v>
      </c>
      <c r="BB20" s="40"/>
      <c r="BC20" s="40"/>
      <c r="BD20" s="63">
        <f t="shared" si="165"/>
        <v>0</v>
      </c>
      <c r="BE20" s="40"/>
      <c r="BF20" s="40"/>
      <c r="BG20" s="63">
        <f t="shared" si="166"/>
        <v>0</v>
      </c>
      <c r="BH20" s="35"/>
      <c r="BI20" s="40"/>
      <c r="BJ20" s="63">
        <f t="shared" si="167"/>
        <v>0</v>
      </c>
      <c r="BK20" s="35"/>
      <c r="BL20" s="40"/>
      <c r="BM20" s="63">
        <f t="shared" si="168"/>
        <v>0</v>
      </c>
      <c r="BN20" s="35"/>
      <c r="BO20" s="40"/>
      <c r="BP20" s="63">
        <f t="shared" si="169"/>
        <v>0</v>
      </c>
      <c r="BQ20" s="35"/>
      <c r="BR20" s="40"/>
      <c r="BS20" s="63">
        <f t="shared" si="170"/>
        <v>0</v>
      </c>
      <c r="BT20" s="35"/>
      <c r="BU20" s="40"/>
      <c r="BV20" s="63">
        <f t="shared" si="171"/>
        <v>0</v>
      </c>
      <c r="BW20" s="35"/>
      <c r="BX20" s="40"/>
      <c r="BY20" s="63">
        <f t="shared" si="172"/>
        <v>0</v>
      </c>
      <c r="BZ20" s="35"/>
      <c r="CA20" s="40"/>
      <c r="CB20" s="63">
        <f t="shared" si="173"/>
        <v>0</v>
      </c>
      <c r="CC20" s="35">
        <f t="shared" si="174"/>
        <v>0</v>
      </c>
      <c r="CD20" s="40">
        <f t="shared" si="131"/>
        <v>0</v>
      </c>
      <c r="CE20" s="63">
        <f t="shared" si="131"/>
        <v>0</v>
      </c>
      <c r="CF20" s="40"/>
      <c r="CG20" s="40"/>
      <c r="CH20" s="63">
        <f t="shared" si="175"/>
        <v>0</v>
      </c>
      <c r="CI20" s="40"/>
      <c r="CJ20" s="40"/>
      <c r="CK20" s="63">
        <f t="shared" si="176"/>
        <v>0</v>
      </c>
      <c r="CL20" s="40"/>
      <c r="CM20" s="40"/>
      <c r="CN20" s="63">
        <f t="shared" si="177"/>
        <v>0</v>
      </c>
      <c r="CO20" s="40"/>
      <c r="CP20" s="40"/>
      <c r="CQ20" s="63">
        <f t="shared" si="178"/>
        <v>0</v>
      </c>
      <c r="CR20" s="40"/>
      <c r="CS20" s="40"/>
      <c r="CT20" s="63">
        <f t="shared" si="179"/>
        <v>0</v>
      </c>
      <c r="CU20" s="40"/>
      <c r="CV20" s="40"/>
      <c r="CW20" s="63">
        <f t="shared" si="180"/>
        <v>0</v>
      </c>
      <c r="CX20" s="40"/>
      <c r="CY20" s="40"/>
      <c r="CZ20" s="63">
        <f t="shared" si="181"/>
        <v>0</v>
      </c>
      <c r="DA20" s="35">
        <f t="shared" si="182"/>
        <v>0</v>
      </c>
      <c r="DB20" s="40">
        <f t="shared" si="183"/>
        <v>0</v>
      </c>
      <c r="DC20" s="63">
        <f t="shared" si="184"/>
        <v>0</v>
      </c>
      <c r="DD20" s="40"/>
      <c r="DE20" s="40"/>
      <c r="DF20" s="63">
        <f t="shared" si="185"/>
        <v>0</v>
      </c>
      <c r="DG20" s="40"/>
      <c r="DH20" s="40"/>
      <c r="DI20" s="63">
        <f t="shared" si="186"/>
        <v>0</v>
      </c>
      <c r="DJ20" s="40"/>
      <c r="DK20" s="40"/>
      <c r="DL20" s="63">
        <f t="shared" si="187"/>
        <v>0</v>
      </c>
      <c r="DM20" s="35">
        <f t="shared" si="188"/>
        <v>0</v>
      </c>
      <c r="DN20" s="40">
        <f t="shared" si="189"/>
        <v>0</v>
      </c>
      <c r="DO20" s="63">
        <f t="shared" si="190"/>
        <v>0</v>
      </c>
      <c r="DP20" s="40"/>
      <c r="DQ20" s="40"/>
      <c r="DR20" s="63">
        <f t="shared" si="191"/>
        <v>0</v>
      </c>
      <c r="DS20" s="40"/>
      <c r="DT20" s="40"/>
      <c r="DU20" s="63">
        <f t="shared" si="192"/>
        <v>0</v>
      </c>
      <c r="DV20" s="40"/>
      <c r="DW20" s="40"/>
      <c r="DX20" s="63">
        <f t="shared" si="193"/>
        <v>0</v>
      </c>
      <c r="DY20" s="35">
        <f t="shared" si="194"/>
        <v>0</v>
      </c>
      <c r="DZ20" s="40">
        <f t="shared" si="195"/>
        <v>0</v>
      </c>
      <c r="EA20" s="63">
        <f t="shared" si="196"/>
        <v>0</v>
      </c>
      <c r="EB20" s="40"/>
      <c r="EC20" s="40"/>
      <c r="ED20" s="63">
        <f t="shared" si="197"/>
        <v>0</v>
      </c>
      <c r="EE20" s="40"/>
      <c r="EF20" s="40"/>
      <c r="EG20" s="63">
        <f t="shared" si="198"/>
        <v>0</v>
      </c>
      <c r="EH20" s="40"/>
      <c r="EI20" s="40"/>
      <c r="EJ20" s="63">
        <f t="shared" si="199"/>
        <v>0</v>
      </c>
      <c r="EK20" s="40"/>
      <c r="EL20" s="40"/>
      <c r="EM20" s="63">
        <f t="shared" si="200"/>
        <v>0</v>
      </c>
      <c r="EN20" s="40"/>
      <c r="EO20" s="40"/>
      <c r="EP20" s="63">
        <f t="shared" si="201"/>
        <v>0</v>
      </c>
      <c r="EQ20" s="40"/>
      <c r="ER20" s="40"/>
      <c r="ES20" s="63">
        <f t="shared" si="202"/>
        <v>0</v>
      </c>
      <c r="ET20" s="40"/>
      <c r="EU20" s="40"/>
      <c r="EV20" s="63">
        <f t="shared" si="203"/>
        <v>0</v>
      </c>
      <c r="EW20" s="35">
        <f t="shared" si="204"/>
        <v>0</v>
      </c>
      <c r="EX20" s="40">
        <f t="shared" si="205"/>
        <v>0</v>
      </c>
      <c r="EY20" s="63">
        <f t="shared" si="206"/>
        <v>0</v>
      </c>
      <c r="EZ20" s="40"/>
      <c r="FA20" s="40"/>
      <c r="FB20" s="63">
        <f t="shared" si="207"/>
        <v>0</v>
      </c>
      <c r="FC20" s="40"/>
      <c r="FD20" s="40"/>
      <c r="FE20" s="63">
        <f t="shared" si="208"/>
        <v>0</v>
      </c>
      <c r="FF20" s="35">
        <f t="shared" si="209"/>
        <v>0</v>
      </c>
      <c r="FG20" s="40">
        <f t="shared" si="210"/>
        <v>0</v>
      </c>
      <c r="FH20" s="63">
        <f t="shared" si="211"/>
        <v>0</v>
      </c>
      <c r="FI20" s="40"/>
      <c r="FJ20" s="40"/>
      <c r="FK20" s="63">
        <f t="shared" si="212"/>
        <v>0</v>
      </c>
      <c r="FL20" s="40"/>
      <c r="FM20" s="40"/>
      <c r="FN20" s="63">
        <f t="shared" si="213"/>
        <v>0</v>
      </c>
      <c r="FO20" s="40"/>
      <c r="FP20" s="40"/>
      <c r="FQ20" s="63">
        <f t="shared" si="214"/>
        <v>0</v>
      </c>
      <c r="FR20" s="40"/>
      <c r="FS20" s="40"/>
      <c r="FT20" s="63">
        <f t="shared" si="215"/>
        <v>0</v>
      </c>
      <c r="FU20" s="35">
        <f t="shared" si="216"/>
        <v>0</v>
      </c>
      <c r="FV20" s="40">
        <f t="shared" si="217"/>
        <v>0</v>
      </c>
      <c r="FW20" s="63">
        <f t="shared" si="218"/>
        <v>0</v>
      </c>
      <c r="FX20" s="40"/>
      <c r="FY20" s="40"/>
      <c r="FZ20" s="63">
        <f t="shared" si="219"/>
        <v>0</v>
      </c>
      <c r="GA20" s="35"/>
      <c r="GB20" s="40"/>
      <c r="GC20" s="63">
        <f t="shared" si="220"/>
        <v>0</v>
      </c>
      <c r="GD20" s="40"/>
      <c r="GE20" s="40"/>
      <c r="GF20" s="63">
        <f t="shared" si="221"/>
        <v>0</v>
      </c>
      <c r="GG20" s="35">
        <f t="shared" si="222"/>
        <v>0</v>
      </c>
      <c r="GH20" s="40">
        <f t="shared" si="223"/>
        <v>0</v>
      </c>
      <c r="GI20" s="63">
        <f t="shared" si="224"/>
        <v>0</v>
      </c>
      <c r="GJ20" s="35">
        <f t="shared" si="225"/>
        <v>0</v>
      </c>
      <c r="GK20" s="40">
        <f t="shared" si="226"/>
        <v>0</v>
      </c>
      <c r="GL20" s="63">
        <f t="shared" si="227"/>
        <v>0</v>
      </c>
      <c r="GM20" s="40"/>
      <c r="GN20" s="40"/>
      <c r="GO20" s="63">
        <f t="shared" si="228"/>
        <v>0</v>
      </c>
      <c r="GP20" s="40"/>
      <c r="GQ20" s="40"/>
      <c r="GR20" s="63">
        <f t="shared" si="229"/>
        <v>0</v>
      </c>
      <c r="GS20" s="40"/>
      <c r="GT20" s="40"/>
      <c r="GU20" s="63">
        <f t="shared" si="230"/>
        <v>0</v>
      </c>
      <c r="GV20" s="40"/>
      <c r="GW20" s="40"/>
      <c r="GX20" s="63">
        <f t="shared" si="231"/>
        <v>0</v>
      </c>
      <c r="GY20" s="40"/>
      <c r="GZ20" s="40"/>
      <c r="HA20" s="63">
        <f t="shared" si="232"/>
        <v>0</v>
      </c>
      <c r="HB20" s="40"/>
      <c r="HC20" s="40"/>
      <c r="HD20" s="63">
        <f t="shared" si="233"/>
        <v>0</v>
      </c>
      <c r="HE20" s="35">
        <f t="shared" si="234"/>
        <v>0</v>
      </c>
      <c r="HF20" s="40">
        <f t="shared" si="235"/>
        <v>0</v>
      </c>
      <c r="HG20" s="63">
        <f t="shared" si="236"/>
        <v>0</v>
      </c>
      <c r="HH20" s="40"/>
      <c r="HI20" s="40"/>
      <c r="HJ20" s="63">
        <f t="shared" si="237"/>
        <v>0</v>
      </c>
      <c r="HK20" s="35">
        <f>142670+370</f>
        <v>143040</v>
      </c>
      <c r="HL20" s="40"/>
      <c r="HM20" s="63">
        <f t="shared" si="238"/>
        <v>143040</v>
      </c>
      <c r="HN20" s="35">
        <f t="shared" si="239"/>
        <v>143040</v>
      </c>
      <c r="HO20" s="40">
        <f t="shared" si="240"/>
        <v>0</v>
      </c>
      <c r="HP20" s="63">
        <f t="shared" si="241"/>
        <v>143040</v>
      </c>
      <c r="HQ20" s="40"/>
      <c r="HR20" s="40"/>
      <c r="HS20" s="63">
        <f t="shared" si="242"/>
        <v>0</v>
      </c>
      <c r="HT20" s="35"/>
      <c r="HU20" s="40"/>
      <c r="HV20" s="63">
        <f t="shared" si="243"/>
        <v>0</v>
      </c>
      <c r="HW20" s="40"/>
      <c r="HX20" s="40"/>
      <c r="HY20" s="63">
        <f t="shared" si="244"/>
        <v>0</v>
      </c>
      <c r="HZ20" s="35"/>
      <c r="IA20" s="40"/>
      <c r="IB20" s="63">
        <f t="shared" si="245"/>
        <v>0</v>
      </c>
      <c r="IC20" s="35">
        <f t="shared" si="246"/>
        <v>0</v>
      </c>
      <c r="ID20" s="40">
        <f t="shared" si="247"/>
        <v>0</v>
      </c>
      <c r="IE20" s="63">
        <f t="shared" si="248"/>
        <v>0</v>
      </c>
      <c r="IF20" s="40"/>
      <c r="IG20" s="40"/>
      <c r="IH20" s="63">
        <f t="shared" si="249"/>
        <v>0</v>
      </c>
      <c r="II20" s="35"/>
      <c r="IJ20" s="40"/>
      <c r="IK20" s="63">
        <f t="shared" si="250"/>
        <v>0</v>
      </c>
      <c r="IL20" s="40"/>
      <c r="IM20" s="40"/>
      <c r="IN20" s="63">
        <f t="shared" si="251"/>
        <v>0</v>
      </c>
      <c r="IO20" s="35">
        <f t="shared" si="252"/>
        <v>0</v>
      </c>
      <c r="IP20" s="40">
        <f t="shared" si="253"/>
        <v>0</v>
      </c>
      <c r="IQ20" s="63">
        <f t="shared" si="254"/>
        <v>0</v>
      </c>
      <c r="IR20" s="40"/>
      <c r="IS20" s="40"/>
      <c r="IT20" s="63">
        <f t="shared" si="255"/>
        <v>0</v>
      </c>
      <c r="IU20" s="40"/>
      <c r="IV20" s="40"/>
      <c r="IW20" s="63">
        <f t="shared" si="256"/>
        <v>0</v>
      </c>
      <c r="IX20" s="40"/>
      <c r="IY20" s="40"/>
      <c r="IZ20" s="63">
        <f t="shared" si="257"/>
        <v>0</v>
      </c>
      <c r="JA20" s="35">
        <f t="shared" si="258"/>
        <v>0</v>
      </c>
      <c r="JB20" s="40">
        <f t="shared" si="259"/>
        <v>0</v>
      </c>
      <c r="JC20" s="63">
        <f t="shared" si="260"/>
        <v>0</v>
      </c>
      <c r="JD20" s="40"/>
      <c r="JE20" s="40"/>
      <c r="JF20" s="63">
        <f t="shared" si="261"/>
        <v>0</v>
      </c>
      <c r="JG20" s="40"/>
      <c r="JH20" s="40"/>
      <c r="JI20" s="63">
        <f t="shared" si="262"/>
        <v>0</v>
      </c>
      <c r="JJ20" s="40"/>
      <c r="JK20" s="40"/>
      <c r="JL20" s="63">
        <f t="shared" si="263"/>
        <v>0</v>
      </c>
      <c r="JM20" s="35">
        <f t="shared" si="264"/>
        <v>0</v>
      </c>
      <c r="JN20" s="40">
        <f t="shared" si="265"/>
        <v>0</v>
      </c>
      <c r="JO20" s="63">
        <f t="shared" si="266"/>
        <v>0</v>
      </c>
      <c r="JP20" s="40">
        <f>73+5</f>
        <v>78</v>
      </c>
      <c r="JQ20" s="40">
        <v>74</v>
      </c>
      <c r="JR20" s="63">
        <f t="shared" si="267"/>
        <v>152</v>
      </c>
      <c r="JS20" s="35"/>
      <c r="JT20" s="40"/>
      <c r="JU20" s="63">
        <f t="shared" si="268"/>
        <v>0</v>
      </c>
      <c r="JV20" s="35"/>
      <c r="JW20" s="40"/>
      <c r="JX20" s="63">
        <f t="shared" si="269"/>
        <v>0</v>
      </c>
      <c r="JY20" s="35">
        <f t="shared" si="270"/>
        <v>0</v>
      </c>
      <c r="JZ20" s="40">
        <f t="shared" si="271"/>
        <v>0</v>
      </c>
      <c r="KA20" s="63">
        <f t="shared" si="272"/>
        <v>0</v>
      </c>
      <c r="KB20" s="40"/>
      <c r="KC20" s="40"/>
      <c r="KD20" s="63">
        <f t="shared" si="273"/>
        <v>0</v>
      </c>
      <c r="KE20" s="35">
        <f t="shared" si="274"/>
        <v>143118</v>
      </c>
      <c r="KF20" s="40">
        <f t="shared" si="275"/>
        <v>74</v>
      </c>
      <c r="KG20" s="63">
        <f t="shared" si="276"/>
        <v>143192</v>
      </c>
      <c r="KH20" s="35"/>
      <c r="KI20" s="40"/>
      <c r="KJ20" s="63">
        <f t="shared" si="277"/>
        <v>0</v>
      </c>
      <c r="KK20" s="40"/>
      <c r="KL20" s="40"/>
      <c r="KM20" s="63">
        <f t="shared" si="278"/>
        <v>0</v>
      </c>
      <c r="KN20" s="40"/>
      <c r="KO20" s="40"/>
      <c r="KP20" s="63">
        <f t="shared" si="279"/>
        <v>0</v>
      </c>
      <c r="KQ20" s="35">
        <f t="shared" si="280"/>
        <v>0</v>
      </c>
      <c r="KR20" s="40">
        <f t="shared" si="281"/>
        <v>0</v>
      </c>
      <c r="KS20" s="63">
        <f t="shared" si="282"/>
        <v>0</v>
      </c>
      <c r="KT20" s="40"/>
      <c r="KU20" s="40"/>
      <c r="KV20" s="63">
        <f t="shared" si="283"/>
        <v>0</v>
      </c>
      <c r="KW20" s="40"/>
      <c r="KX20" s="40"/>
      <c r="KY20" s="63">
        <f t="shared" si="284"/>
        <v>0</v>
      </c>
      <c r="KZ20" s="40"/>
      <c r="LA20" s="40"/>
      <c r="LB20" s="63">
        <f t="shared" si="285"/>
        <v>0</v>
      </c>
      <c r="LC20" s="40"/>
      <c r="LD20" s="40"/>
      <c r="LE20" s="63">
        <f t="shared" si="286"/>
        <v>0</v>
      </c>
      <c r="LF20" s="40"/>
      <c r="LG20" s="40"/>
      <c r="LH20" s="63">
        <f t="shared" si="287"/>
        <v>0</v>
      </c>
      <c r="LI20" s="40"/>
      <c r="LJ20" s="40"/>
      <c r="LK20" s="63">
        <f t="shared" si="288"/>
        <v>0</v>
      </c>
      <c r="LL20" s="40"/>
      <c r="LM20" s="40"/>
      <c r="LN20" s="63">
        <f t="shared" si="289"/>
        <v>0</v>
      </c>
      <c r="LO20" s="35">
        <f t="shared" si="290"/>
        <v>0</v>
      </c>
      <c r="LP20" s="40">
        <f t="shared" si="291"/>
        <v>0</v>
      </c>
      <c r="LQ20" s="63">
        <f t="shared" si="292"/>
        <v>0</v>
      </c>
      <c r="LR20" s="40"/>
      <c r="LS20" s="40"/>
      <c r="LT20" s="63">
        <f t="shared" si="293"/>
        <v>0</v>
      </c>
      <c r="LU20" s="40"/>
      <c r="LV20" s="40"/>
      <c r="LW20" s="63">
        <f t="shared" si="294"/>
        <v>0</v>
      </c>
      <c r="LX20" s="35">
        <f t="shared" si="295"/>
        <v>0</v>
      </c>
      <c r="LY20" s="40">
        <f t="shared" si="296"/>
        <v>0</v>
      </c>
      <c r="LZ20" s="63">
        <f t="shared" si="297"/>
        <v>0</v>
      </c>
      <c r="MA20" s="35">
        <f t="shared" si="298"/>
        <v>143118</v>
      </c>
      <c r="MB20" s="40">
        <f t="shared" si="299"/>
        <v>74</v>
      </c>
      <c r="MC20" s="63">
        <f t="shared" si="300"/>
        <v>143192</v>
      </c>
      <c r="MD20" s="40"/>
      <c r="ME20" s="40"/>
      <c r="MF20" s="63">
        <f t="shared" si="301"/>
        <v>0</v>
      </c>
      <c r="MG20" s="40"/>
      <c r="MH20" s="40"/>
      <c r="MI20" s="63">
        <f t="shared" si="302"/>
        <v>0</v>
      </c>
      <c r="MJ20" s="40"/>
      <c r="MK20" s="40"/>
      <c r="ML20" s="63">
        <f t="shared" si="303"/>
        <v>0</v>
      </c>
      <c r="MM20" s="40"/>
      <c r="MN20" s="40"/>
      <c r="MO20" s="63">
        <f t="shared" si="304"/>
        <v>0</v>
      </c>
      <c r="MP20" s="40"/>
      <c r="MQ20" s="40"/>
      <c r="MR20" s="63">
        <f t="shared" si="305"/>
        <v>0</v>
      </c>
      <c r="MS20" s="35"/>
      <c r="MT20" s="40"/>
      <c r="MU20" s="63">
        <f t="shared" si="306"/>
        <v>0</v>
      </c>
      <c r="MV20" s="40"/>
      <c r="MW20" s="40"/>
      <c r="MX20" s="63">
        <f t="shared" si="307"/>
        <v>0</v>
      </c>
      <c r="MY20" s="40"/>
      <c r="MZ20" s="40"/>
      <c r="NA20" s="63">
        <f t="shared" si="308"/>
        <v>0</v>
      </c>
      <c r="NB20" s="40"/>
      <c r="NC20" s="40"/>
      <c r="ND20" s="63">
        <f t="shared" si="309"/>
        <v>0</v>
      </c>
      <c r="NE20" s="35"/>
      <c r="NF20" s="40"/>
      <c r="NG20" s="63">
        <f t="shared" si="310"/>
        <v>0</v>
      </c>
      <c r="NH20" s="35"/>
      <c r="NI20" s="40"/>
      <c r="NJ20" s="63">
        <f t="shared" si="311"/>
        <v>0</v>
      </c>
      <c r="NK20" s="35">
        <f t="shared" si="312"/>
        <v>0</v>
      </c>
      <c r="NL20" s="40">
        <f t="shared" si="313"/>
        <v>0</v>
      </c>
      <c r="NM20" s="63">
        <f t="shared" si="314"/>
        <v>0</v>
      </c>
      <c r="NN20" s="40"/>
      <c r="NO20" s="40"/>
      <c r="NP20" s="63">
        <f t="shared" si="315"/>
        <v>0</v>
      </c>
      <c r="NQ20" s="40"/>
      <c r="NR20" s="40"/>
      <c r="NS20" s="63">
        <f t="shared" si="316"/>
        <v>0</v>
      </c>
      <c r="NT20" s="40"/>
      <c r="NU20" s="40"/>
      <c r="NV20" s="63">
        <f t="shared" si="317"/>
        <v>0</v>
      </c>
      <c r="NW20" s="35"/>
      <c r="NX20" s="40"/>
      <c r="NY20" s="63">
        <f t="shared" si="318"/>
        <v>0</v>
      </c>
      <c r="NZ20" s="40"/>
      <c r="OA20" s="40"/>
      <c r="OB20" s="63">
        <f t="shared" si="319"/>
        <v>0</v>
      </c>
      <c r="OC20" s="40"/>
      <c r="OD20" s="40"/>
      <c r="OE20" s="63">
        <f t="shared" si="320"/>
        <v>0</v>
      </c>
      <c r="OF20" s="35">
        <f t="shared" si="321"/>
        <v>0</v>
      </c>
      <c r="OG20" s="40">
        <f t="shared" si="132"/>
        <v>0</v>
      </c>
      <c r="OH20" s="63">
        <f t="shared" si="132"/>
        <v>0</v>
      </c>
      <c r="OI20" s="35"/>
      <c r="OJ20" s="40"/>
      <c r="OK20" s="63">
        <f t="shared" si="322"/>
        <v>0</v>
      </c>
      <c r="OL20" s="35"/>
      <c r="OM20" s="40"/>
      <c r="ON20" s="63">
        <f t="shared" si="323"/>
        <v>0</v>
      </c>
      <c r="OO20" s="35"/>
      <c r="OP20" s="40"/>
      <c r="OQ20" s="63">
        <f t="shared" si="324"/>
        <v>0</v>
      </c>
      <c r="OR20" s="35"/>
      <c r="OS20" s="40"/>
      <c r="OT20" s="63">
        <f t="shared" si="325"/>
        <v>0</v>
      </c>
      <c r="OU20" s="35"/>
      <c r="OV20" s="40"/>
      <c r="OW20" s="63">
        <f t="shared" si="326"/>
        <v>0</v>
      </c>
      <c r="OX20" s="35"/>
      <c r="OY20" s="40"/>
      <c r="OZ20" s="63">
        <f t="shared" si="327"/>
        <v>0</v>
      </c>
      <c r="PA20" s="35"/>
      <c r="PB20" s="40"/>
      <c r="PC20" s="63">
        <f t="shared" si="328"/>
        <v>0</v>
      </c>
      <c r="PD20" s="35"/>
      <c r="PE20" s="40"/>
      <c r="PF20" s="63">
        <f t="shared" si="329"/>
        <v>0</v>
      </c>
      <c r="PG20" s="35"/>
      <c r="PH20" s="40"/>
      <c r="PI20" s="63">
        <f t="shared" si="330"/>
        <v>0</v>
      </c>
      <c r="PJ20" s="35"/>
      <c r="PK20" s="40"/>
      <c r="PL20" s="63">
        <f t="shared" si="331"/>
        <v>0</v>
      </c>
      <c r="PM20" s="35">
        <f t="shared" si="332"/>
        <v>0</v>
      </c>
      <c r="PN20" s="40">
        <f t="shared" si="133"/>
        <v>0</v>
      </c>
      <c r="PO20" s="63">
        <f t="shared" si="133"/>
        <v>0</v>
      </c>
      <c r="PP20" s="35"/>
      <c r="PQ20" s="40"/>
      <c r="PR20" s="63">
        <f t="shared" si="333"/>
        <v>0</v>
      </c>
      <c r="PS20" s="35"/>
      <c r="PT20" s="40"/>
      <c r="PU20" s="63">
        <f t="shared" si="334"/>
        <v>0</v>
      </c>
      <c r="PV20" s="40"/>
      <c r="PW20" s="40"/>
      <c r="PX20" s="63">
        <f t="shared" si="335"/>
        <v>0</v>
      </c>
      <c r="PY20" s="35">
        <f t="shared" si="336"/>
        <v>0</v>
      </c>
      <c r="PZ20" s="40">
        <f t="shared" si="337"/>
        <v>0</v>
      </c>
      <c r="QA20" s="63">
        <f t="shared" si="338"/>
        <v>0</v>
      </c>
      <c r="QB20" s="35">
        <f t="shared" si="134"/>
        <v>0</v>
      </c>
      <c r="QC20" s="40">
        <f t="shared" si="135"/>
        <v>0</v>
      </c>
      <c r="QD20" s="63">
        <f t="shared" si="136"/>
        <v>0</v>
      </c>
      <c r="QE20" s="35">
        <f t="shared" si="137"/>
        <v>143118</v>
      </c>
      <c r="QF20" s="40">
        <f t="shared" si="138"/>
        <v>74</v>
      </c>
      <c r="QG20" s="63">
        <f t="shared" si="139"/>
        <v>143192</v>
      </c>
      <c r="QH20" s="35">
        <f t="shared" si="140"/>
        <v>143118</v>
      </c>
      <c r="QI20" s="40">
        <f t="shared" si="141"/>
        <v>74</v>
      </c>
      <c r="QJ20" s="63">
        <f t="shared" si="142"/>
        <v>143192</v>
      </c>
      <c r="QK20" s="35"/>
      <c r="QL20" s="40"/>
      <c r="QM20" s="55"/>
      <c r="QN20" s="35">
        <f t="shared" si="339"/>
        <v>143118</v>
      </c>
      <c r="QO20" s="40">
        <f t="shared" si="340"/>
        <v>74</v>
      </c>
      <c r="QP20" s="63">
        <f t="shared" si="341"/>
        <v>143192</v>
      </c>
      <c r="QQ20" s="35">
        <f t="shared" si="143"/>
        <v>252223</v>
      </c>
      <c r="QR20" s="40">
        <f t="shared" si="144"/>
        <v>74</v>
      </c>
      <c r="QS20" s="63">
        <f t="shared" si="145"/>
        <v>252297</v>
      </c>
    </row>
    <row r="21" spans="1:461" ht="15.75">
      <c r="A21" s="2">
        <v>11</v>
      </c>
      <c r="B21" s="25" t="s">
        <v>216</v>
      </c>
      <c r="C21" s="40"/>
      <c r="D21" s="40"/>
      <c r="E21" s="63">
        <f t="shared" si="146"/>
        <v>0</v>
      </c>
      <c r="F21" s="40"/>
      <c r="G21" s="40"/>
      <c r="H21" s="63">
        <f t="shared" si="147"/>
        <v>0</v>
      </c>
      <c r="I21" s="40"/>
      <c r="J21" s="40"/>
      <c r="K21" s="63">
        <f t="shared" si="148"/>
        <v>0</v>
      </c>
      <c r="L21" s="40"/>
      <c r="M21" s="40"/>
      <c r="N21" s="63">
        <f t="shared" si="149"/>
        <v>0</v>
      </c>
      <c r="O21" s="40"/>
      <c r="P21" s="40"/>
      <c r="Q21" s="63">
        <f t="shared" si="150"/>
        <v>0</v>
      </c>
      <c r="R21" s="40"/>
      <c r="S21" s="40"/>
      <c r="T21" s="63">
        <f t="shared" si="151"/>
        <v>0</v>
      </c>
      <c r="U21" s="40"/>
      <c r="V21" s="40"/>
      <c r="W21" s="63">
        <f t="shared" si="152"/>
        <v>0</v>
      </c>
      <c r="X21" s="40"/>
      <c r="Y21" s="40"/>
      <c r="Z21" s="63">
        <f t="shared" si="153"/>
        <v>0</v>
      </c>
      <c r="AA21" s="40"/>
      <c r="AB21" s="40"/>
      <c r="AC21" s="63">
        <f t="shared" si="154"/>
        <v>0</v>
      </c>
      <c r="AD21" s="35">
        <f t="shared" si="155"/>
        <v>0</v>
      </c>
      <c r="AE21" s="40">
        <f t="shared" si="156"/>
        <v>0</v>
      </c>
      <c r="AF21" s="63">
        <f t="shared" si="157"/>
        <v>0</v>
      </c>
      <c r="AG21" s="40"/>
      <c r="AH21" s="40"/>
      <c r="AI21" s="63">
        <f t="shared" si="158"/>
        <v>0</v>
      </c>
      <c r="AJ21" s="40"/>
      <c r="AK21" s="40"/>
      <c r="AL21" s="63">
        <f t="shared" si="159"/>
        <v>0</v>
      </c>
      <c r="AM21" s="40"/>
      <c r="AN21" s="40"/>
      <c r="AO21" s="63">
        <f t="shared" si="160"/>
        <v>0</v>
      </c>
      <c r="AP21" s="40"/>
      <c r="AQ21" s="40"/>
      <c r="AR21" s="63">
        <f t="shared" si="161"/>
        <v>0</v>
      </c>
      <c r="AS21" s="40"/>
      <c r="AT21" s="40"/>
      <c r="AU21" s="63">
        <f t="shared" si="162"/>
        <v>0</v>
      </c>
      <c r="AV21" s="40"/>
      <c r="AW21" s="40"/>
      <c r="AX21" s="63">
        <f t="shared" si="163"/>
        <v>0</v>
      </c>
      <c r="AY21" s="40"/>
      <c r="AZ21" s="40"/>
      <c r="BA21" s="63">
        <f t="shared" si="164"/>
        <v>0</v>
      </c>
      <c r="BB21" s="40"/>
      <c r="BC21" s="40"/>
      <c r="BD21" s="63">
        <f t="shared" si="165"/>
        <v>0</v>
      </c>
      <c r="BE21" s="40"/>
      <c r="BF21" s="40"/>
      <c r="BG21" s="63">
        <f t="shared" si="166"/>
        <v>0</v>
      </c>
      <c r="BH21" s="35"/>
      <c r="BI21" s="40"/>
      <c r="BJ21" s="63">
        <f t="shared" si="167"/>
        <v>0</v>
      </c>
      <c r="BK21" s="35"/>
      <c r="BL21" s="40"/>
      <c r="BM21" s="63">
        <f t="shared" si="168"/>
        <v>0</v>
      </c>
      <c r="BN21" s="35"/>
      <c r="BO21" s="40"/>
      <c r="BP21" s="63">
        <f t="shared" si="169"/>
        <v>0</v>
      </c>
      <c r="BQ21" s="35"/>
      <c r="BR21" s="40"/>
      <c r="BS21" s="63">
        <f t="shared" si="170"/>
        <v>0</v>
      </c>
      <c r="BT21" s="35"/>
      <c r="BU21" s="40"/>
      <c r="BV21" s="63">
        <f t="shared" si="171"/>
        <v>0</v>
      </c>
      <c r="BW21" s="35"/>
      <c r="BX21" s="40"/>
      <c r="BY21" s="63">
        <f t="shared" si="172"/>
        <v>0</v>
      </c>
      <c r="BZ21" s="35"/>
      <c r="CA21" s="40"/>
      <c r="CB21" s="63">
        <f t="shared" si="173"/>
        <v>0</v>
      </c>
      <c r="CC21" s="35">
        <f t="shared" si="174"/>
        <v>0</v>
      </c>
      <c r="CD21" s="40">
        <f t="shared" si="131"/>
        <v>0</v>
      </c>
      <c r="CE21" s="63">
        <f t="shared" si="131"/>
        <v>0</v>
      </c>
      <c r="CF21" s="40"/>
      <c r="CG21" s="40"/>
      <c r="CH21" s="63">
        <f t="shared" si="175"/>
        <v>0</v>
      </c>
      <c r="CI21" s="40"/>
      <c r="CJ21" s="40"/>
      <c r="CK21" s="63">
        <f t="shared" si="176"/>
        <v>0</v>
      </c>
      <c r="CL21" s="40"/>
      <c r="CM21" s="40"/>
      <c r="CN21" s="63">
        <f t="shared" si="177"/>
        <v>0</v>
      </c>
      <c r="CO21" s="40"/>
      <c r="CP21" s="40"/>
      <c r="CQ21" s="63">
        <f t="shared" si="178"/>
        <v>0</v>
      </c>
      <c r="CR21" s="40"/>
      <c r="CS21" s="40"/>
      <c r="CT21" s="63">
        <f t="shared" si="179"/>
        <v>0</v>
      </c>
      <c r="CU21" s="40"/>
      <c r="CV21" s="40"/>
      <c r="CW21" s="63">
        <f t="shared" si="180"/>
        <v>0</v>
      </c>
      <c r="CX21" s="40"/>
      <c r="CY21" s="40"/>
      <c r="CZ21" s="63">
        <f t="shared" si="181"/>
        <v>0</v>
      </c>
      <c r="DA21" s="35">
        <f t="shared" si="182"/>
        <v>0</v>
      </c>
      <c r="DB21" s="40">
        <f t="shared" si="183"/>
        <v>0</v>
      </c>
      <c r="DC21" s="63">
        <f t="shared" si="184"/>
        <v>0</v>
      </c>
      <c r="DD21" s="40"/>
      <c r="DE21" s="40"/>
      <c r="DF21" s="63">
        <f t="shared" si="185"/>
        <v>0</v>
      </c>
      <c r="DG21" s="40"/>
      <c r="DH21" s="40"/>
      <c r="DI21" s="63">
        <f t="shared" si="186"/>
        <v>0</v>
      </c>
      <c r="DJ21" s="40"/>
      <c r="DK21" s="40"/>
      <c r="DL21" s="63">
        <f t="shared" si="187"/>
        <v>0</v>
      </c>
      <c r="DM21" s="35">
        <f t="shared" si="188"/>
        <v>0</v>
      </c>
      <c r="DN21" s="40">
        <f t="shared" si="189"/>
        <v>0</v>
      </c>
      <c r="DO21" s="63">
        <f t="shared" si="190"/>
        <v>0</v>
      </c>
      <c r="DP21" s="40"/>
      <c r="DQ21" s="40"/>
      <c r="DR21" s="63">
        <f t="shared" si="191"/>
        <v>0</v>
      </c>
      <c r="DS21" s="40"/>
      <c r="DT21" s="40"/>
      <c r="DU21" s="63">
        <f t="shared" si="192"/>
        <v>0</v>
      </c>
      <c r="DV21" s="40"/>
      <c r="DW21" s="40"/>
      <c r="DX21" s="63">
        <f t="shared" si="193"/>
        <v>0</v>
      </c>
      <c r="DY21" s="35">
        <f t="shared" si="194"/>
        <v>0</v>
      </c>
      <c r="DZ21" s="40">
        <f t="shared" si="195"/>
        <v>0</v>
      </c>
      <c r="EA21" s="63">
        <f t="shared" si="196"/>
        <v>0</v>
      </c>
      <c r="EB21" s="40"/>
      <c r="EC21" s="40"/>
      <c r="ED21" s="63">
        <f t="shared" si="197"/>
        <v>0</v>
      </c>
      <c r="EE21" s="40"/>
      <c r="EF21" s="40"/>
      <c r="EG21" s="63">
        <f t="shared" si="198"/>
        <v>0</v>
      </c>
      <c r="EH21" s="40"/>
      <c r="EI21" s="40"/>
      <c r="EJ21" s="63">
        <f t="shared" si="199"/>
        <v>0</v>
      </c>
      <c r="EK21" s="40"/>
      <c r="EL21" s="40"/>
      <c r="EM21" s="63">
        <f t="shared" si="200"/>
        <v>0</v>
      </c>
      <c r="EN21" s="40"/>
      <c r="EO21" s="40"/>
      <c r="EP21" s="63">
        <f t="shared" si="201"/>
        <v>0</v>
      </c>
      <c r="EQ21" s="40"/>
      <c r="ER21" s="40"/>
      <c r="ES21" s="63">
        <f t="shared" si="202"/>
        <v>0</v>
      </c>
      <c r="ET21" s="40"/>
      <c r="EU21" s="40"/>
      <c r="EV21" s="63">
        <f t="shared" si="203"/>
        <v>0</v>
      </c>
      <c r="EW21" s="35">
        <f t="shared" si="204"/>
        <v>0</v>
      </c>
      <c r="EX21" s="40">
        <f t="shared" si="205"/>
        <v>0</v>
      </c>
      <c r="EY21" s="63">
        <f t="shared" si="206"/>
        <v>0</v>
      </c>
      <c r="EZ21" s="40"/>
      <c r="FA21" s="40"/>
      <c r="FB21" s="63">
        <f t="shared" si="207"/>
        <v>0</v>
      </c>
      <c r="FC21" s="40"/>
      <c r="FD21" s="40"/>
      <c r="FE21" s="63">
        <f t="shared" si="208"/>
        <v>0</v>
      </c>
      <c r="FF21" s="35">
        <f t="shared" si="209"/>
        <v>0</v>
      </c>
      <c r="FG21" s="40">
        <f t="shared" si="210"/>
        <v>0</v>
      </c>
      <c r="FH21" s="63">
        <f t="shared" si="211"/>
        <v>0</v>
      </c>
      <c r="FI21" s="40"/>
      <c r="FJ21" s="40"/>
      <c r="FK21" s="63">
        <f t="shared" si="212"/>
        <v>0</v>
      </c>
      <c r="FL21" s="40"/>
      <c r="FM21" s="40"/>
      <c r="FN21" s="63">
        <f t="shared" si="213"/>
        <v>0</v>
      </c>
      <c r="FO21" s="40"/>
      <c r="FP21" s="40"/>
      <c r="FQ21" s="63">
        <f t="shared" si="214"/>
        <v>0</v>
      </c>
      <c r="FR21" s="40"/>
      <c r="FS21" s="40"/>
      <c r="FT21" s="63">
        <f t="shared" si="215"/>
        <v>0</v>
      </c>
      <c r="FU21" s="35">
        <f t="shared" si="216"/>
        <v>0</v>
      </c>
      <c r="FV21" s="40">
        <f t="shared" si="217"/>
        <v>0</v>
      </c>
      <c r="FW21" s="63">
        <f t="shared" si="218"/>
        <v>0</v>
      </c>
      <c r="FX21" s="40"/>
      <c r="FY21" s="40"/>
      <c r="FZ21" s="63">
        <f t="shared" si="219"/>
        <v>0</v>
      </c>
      <c r="GA21" s="35"/>
      <c r="GB21" s="40"/>
      <c r="GC21" s="63">
        <f t="shared" si="220"/>
        <v>0</v>
      </c>
      <c r="GD21" s="40"/>
      <c r="GE21" s="40"/>
      <c r="GF21" s="63">
        <f t="shared" si="221"/>
        <v>0</v>
      </c>
      <c r="GG21" s="35">
        <f t="shared" si="222"/>
        <v>0</v>
      </c>
      <c r="GH21" s="40">
        <f t="shared" si="223"/>
        <v>0</v>
      </c>
      <c r="GI21" s="63">
        <f t="shared" si="224"/>
        <v>0</v>
      </c>
      <c r="GJ21" s="35">
        <f t="shared" si="225"/>
        <v>0</v>
      </c>
      <c r="GK21" s="40">
        <f t="shared" si="226"/>
        <v>0</v>
      </c>
      <c r="GL21" s="63">
        <f t="shared" si="227"/>
        <v>0</v>
      </c>
      <c r="GM21" s="40"/>
      <c r="GN21" s="40"/>
      <c r="GO21" s="63">
        <f t="shared" si="228"/>
        <v>0</v>
      </c>
      <c r="GP21" s="40"/>
      <c r="GQ21" s="40"/>
      <c r="GR21" s="63">
        <f t="shared" si="229"/>
        <v>0</v>
      </c>
      <c r="GS21" s="40"/>
      <c r="GT21" s="40"/>
      <c r="GU21" s="63">
        <f t="shared" si="230"/>
        <v>0</v>
      </c>
      <c r="GV21" s="40"/>
      <c r="GW21" s="40"/>
      <c r="GX21" s="63">
        <f t="shared" si="231"/>
        <v>0</v>
      </c>
      <c r="GY21" s="40"/>
      <c r="GZ21" s="40"/>
      <c r="HA21" s="63">
        <f t="shared" si="232"/>
        <v>0</v>
      </c>
      <c r="HB21" s="40"/>
      <c r="HC21" s="40"/>
      <c r="HD21" s="63">
        <f t="shared" si="233"/>
        <v>0</v>
      </c>
      <c r="HE21" s="35">
        <f t="shared" si="234"/>
        <v>0</v>
      </c>
      <c r="HF21" s="40">
        <f t="shared" si="235"/>
        <v>0</v>
      </c>
      <c r="HG21" s="63">
        <f t="shared" si="236"/>
        <v>0</v>
      </c>
      <c r="HH21" s="40">
        <f>3240762+129406+7888-50318+79359</f>
        <v>3407097</v>
      </c>
      <c r="HI21" s="40">
        <f>45+23+20+2702+657-51+1367+430+8397+2951+1088+3808+400-55+333-219-20-608-116+217+1060+6289+5690+3906+2095</f>
        <v>40409</v>
      </c>
      <c r="HJ21" s="63">
        <f>SUM(HH21:HI21)</f>
        <v>3447506</v>
      </c>
      <c r="HK21" s="35"/>
      <c r="HL21" s="40"/>
      <c r="HM21" s="63">
        <f t="shared" si="238"/>
        <v>0</v>
      </c>
      <c r="HN21" s="35">
        <f t="shared" si="239"/>
        <v>3407097</v>
      </c>
      <c r="HO21" s="40">
        <f t="shared" si="240"/>
        <v>40409</v>
      </c>
      <c r="HP21" s="63">
        <f>SUM(HJ21,HM21)</f>
        <v>3447506</v>
      </c>
      <c r="HQ21" s="40"/>
      <c r="HR21" s="40"/>
      <c r="HS21" s="63">
        <f t="shared" si="242"/>
        <v>0</v>
      </c>
      <c r="HT21" s="35"/>
      <c r="HU21" s="40"/>
      <c r="HV21" s="63">
        <f t="shared" si="243"/>
        <v>0</v>
      </c>
      <c r="HW21" s="40"/>
      <c r="HX21" s="40"/>
      <c r="HY21" s="63">
        <f t="shared" si="244"/>
        <v>0</v>
      </c>
      <c r="HZ21" s="35"/>
      <c r="IA21" s="40"/>
      <c r="IB21" s="63">
        <f t="shared" si="245"/>
        <v>0</v>
      </c>
      <c r="IC21" s="35">
        <f t="shared" si="246"/>
        <v>0</v>
      </c>
      <c r="ID21" s="40">
        <f t="shared" si="247"/>
        <v>0</v>
      </c>
      <c r="IE21" s="63">
        <f t="shared" si="248"/>
        <v>0</v>
      </c>
      <c r="IF21" s="40"/>
      <c r="IG21" s="40"/>
      <c r="IH21" s="63">
        <f t="shared" si="249"/>
        <v>0</v>
      </c>
      <c r="II21" s="35"/>
      <c r="IJ21" s="40"/>
      <c r="IK21" s="63">
        <f t="shared" si="250"/>
        <v>0</v>
      </c>
      <c r="IL21" s="40"/>
      <c r="IM21" s="40"/>
      <c r="IN21" s="63">
        <f t="shared" si="251"/>
        <v>0</v>
      </c>
      <c r="IO21" s="35">
        <f t="shared" si="252"/>
        <v>0</v>
      </c>
      <c r="IP21" s="40">
        <f t="shared" si="253"/>
        <v>0</v>
      </c>
      <c r="IQ21" s="63">
        <f t="shared" si="254"/>
        <v>0</v>
      </c>
      <c r="IR21" s="40"/>
      <c r="IS21" s="40"/>
      <c r="IT21" s="63">
        <f t="shared" si="255"/>
        <v>0</v>
      </c>
      <c r="IU21" s="40"/>
      <c r="IV21" s="40"/>
      <c r="IW21" s="63">
        <f t="shared" si="256"/>
        <v>0</v>
      </c>
      <c r="IX21" s="40"/>
      <c r="IY21" s="40"/>
      <c r="IZ21" s="63">
        <f t="shared" si="257"/>
        <v>0</v>
      </c>
      <c r="JA21" s="35">
        <f t="shared" si="258"/>
        <v>0</v>
      </c>
      <c r="JB21" s="40">
        <f t="shared" si="259"/>
        <v>0</v>
      </c>
      <c r="JC21" s="63">
        <f t="shared" si="260"/>
        <v>0</v>
      </c>
      <c r="JD21" s="40"/>
      <c r="JE21" s="40"/>
      <c r="JF21" s="63">
        <f t="shared" si="261"/>
        <v>0</v>
      </c>
      <c r="JG21" s="40"/>
      <c r="JH21" s="40"/>
      <c r="JI21" s="63">
        <f t="shared" si="262"/>
        <v>0</v>
      </c>
      <c r="JJ21" s="40"/>
      <c r="JK21" s="40"/>
      <c r="JL21" s="63">
        <f t="shared" si="263"/>
        <v>0</v>
      </c>
      <c r="JM21" s="35">
        <f t="shared" si="264"/>
        <v>0</v>
      </c>
      <c r="JN21" s="40">
        <f t="shared" si="265"/>
        <v>0</v>
      </c>
      <c r="JO21" s="63">
        <f t="shared" si="266"/>
        <v>0</v>
      </c>
      <c r="JP21" s="40"/>
      <c r="JQ21" s="40"/>
      <c r="JR21" s="63">
        <f t="shared" si="267"/>
        <v>0</v>
      </c>
      <c r="JS21" s="35"/>
      <c r="JT21" s="40"/>
      <c r="JU21" s="63">
        <f t="shared" si="268"/>
        <v>0</v>
      </c>
      <c r="JV21" s="35"/>
      <c r="JW21" s="40"/>
      <c r="JX21" s="63">
        <f t="shared" si="269"/>
        <v>0</v>
      </c>
      <c r="JY21" s="35">
        <f t="shared" si="270"/>
        <v>0</v>
      </c>
      <c r="JZ21" s="40">
        <f t="shared" si="271"/>
        <v>0</v>
      </c>
      <c r="KA21" s="63">
        <f t="shared" si="272"/>
        <v>0</v>
      </c>
      <c r="KB21" s="40"/>
      <c r="KC21" s="40"/>
      <c r="KD21" s="63">
        <f t="shared" si="273"/>
        <v>0</v>
      </c>
      <c r="KE21" s="35">
        <f t="shared" si="274"/>
        <v>3407097</v>
      </c>
      <c r="KF21" s="40">
        <f t="shared" si="275"/>
        <v>40409</v>
      </c>
      <c r="KG21" s="63">
        <f>SUM(HG21,HP21,IE21,IQ21,JC21,JO21,JR21,KA21,KD21)</f>
        <v>3447506</v>
      </c>
      <c r="KH21" s="35"/>
      <c r="KI21" s="40"/>
      <c r="KJ21" s="63">
        <f t="shared" si="277"/>
        <v>0</v>
      </c>
      <c r="KK21" s="40"/>
      <c r="KL21" s="40"/>
      <c r="KM21" s="63">
        <f t="shared" si="278"/>
        <v>0</v>
      </c>
      <c r="KN21" s="40"/>
      <c r="KO21" s="40"/>
      <c r="KP21" s="63">
        <f t="shared" si="279"/>
        <v>0</v>
      </c>
      <c r="KQ21" s="35">
        <f t="shared" si="280"/>
        <v>0</v>
      </c>
      <c r="KR21" s="40">
        <f t="shared" si="281"/>
        <v>0</v>
      </c>
      <c r="KS21" s="63">
        <f t="shared" si="282"/>
        <v>0</v>
      </c>
      <c r="KT21" s="40"/>
      <c r="KU21" s="40"/>
      <c r="KV21" s="63">
        <f t="shared" si="283"/>
        <v>0</v>
      </c>
      <c r="KW21" s="40"/>
      <c r="KX21" s="40"/>
      <c r="KY21" s="63">
        <f t="shared" si="284"/>
        <v>0</v>
      </c>
      <c r="KZ21" s="40"/>
      <c r="LA21" s="40"/>
      <c r="LB21" s="63">
        <f t="shared" si="285"/>
        <v>0</v>
      </c>
      <c r="LC21" s="40"/>
      <c r="LD21" s="40"/>
      <c r="LE21" s="63">
        <f t="shared" si="286"/>
        <v>0</v>
      </c>
      <c r="LF21" s="40"/>
      <c r="LG21" s="40"/>
      <c r="LH21" s="63">
        <f t="shared" si="287"/>
        <v>0</v>
      </c>
      <c r="LI21" s="40"/>
      <c r="LJ21" s="40"/>
      <c r="LK21" s="63">
        <f t="shared" si="288"/>
        <v>0</v>
      </c>
      <c r="LL21" s="40"/>
      <c r="LM21" s="40"/>
      <c r="LN21" s="63">
        <f t="shared" si="289"/>
        <v>0</v>
      </c>
      <c r="LO21" s="35">
        <f t="shared" si="290"/>
        <v>0</v>
      </c>
      <c r="LP21" s="40">
        <f t="shared" si="291"/>
        <v>0</v>
      </c>
      <c r="LQ21" s="63">
        <f t="shared" si="292"/>
        <v>0</v>
      </c>
      <c r="LR21" s="40"/>
      <c r="LS21" s="40"/>
      <c r="LT21" s="63">
        <f t="shared" si="293"/>
        <v>0</v>
      </c>
      <c r="LU21" s="40"/>
      <c r="LV21" s="40"/>
      <c r="LW21" s="63">
        <f t="shared" si="294"/>
        <v>0</v>
      </c>
      <c r="LX21" s="35">
        <f t="shared" si="295"/>
        <v>0</v>
      </c>
      <c r="LY21" s="40">
        <f t="shared" si="296"/>
        <v>0</v>
      </c>
      <c r="LZ21" s="63">
        <f t="shared" si="297"/>
        <v>0</v>
      </c>
      <c r="MA21" s="35">
        <f t="shared" si="298"/>
        <v>3407097</v>
      </c>
      <c r="MB21" s="40">
        <f t="shared" si="299"/>
        <v>40409</v>
      </c>
      <c r="MC21" s="63">
        <f>SUM(GL21,KG21,LZ21)</f>
        <v>3447506</v>
      </c>
      <c r="MD21" s="40"/>
      <c r="ME21" s="40"/>
      <c r="MF21" s="63">
        <f t="shared" si="301"/>
        <v>0</v>
      </c>
      <c r="MG21" s="40"/>
      <c r="MH21" s="40"/>
      <c r="MI21" s="63">
        <f t="shared" si="302"/>
        <v>0</v>
      </c>
      <c r="MJ21" s="40"/>
      <c r="MK21" s="40"/>
      <c r="ML21" s="63">
        <f t="shared" si="303"/>
        <v>0</v>
      </c>
      <c r="MM21" s="40"/>
      <c r="MN21" s="40"/>
      <c r="MO21" s="63">
        <f t="shared" si="304"/>
        <v>0</v>
      </c>
      <c r="MP21" s="40"/>
      <c r="MQ21" s="40"/>
      <c r="MR21" s="63">
        <f t="shared" si="305"/>
        <v>0</v>
      </c>
      <c r="MS21" s="35"/>
      <c r="MT21" s="40"/>
      <c r="MU21" s="63">
        <f t="shared" si="306"/>
        <v>0</v>
      </c>
      <c r="MV21" s="40"/>
      <c r="MW21" s="40"/>
      <c r="MX21" s="63">
        <f t="shared" si="307"/>
        <v>0</v>
      </c>
      <c r="MY21" s="40"/>
      <c r="MZ21" s="40"/>
      <c r="NA21" s="63">
        <f t="shared" si="308"/>
        <v>0</v>
      </c>
      <c r="NB21" s="40"/>
      <c r="NC21" s="40"/>
      <c r="ND21" s="63">
        <f t="shared" si="309"/>
        <v>0</v>
      </c>
      <c r="NE21" s="35"/>
      <c r="NF21" s="40"/>
      <c r="NG21" s="63">
        <f t="shared" si="310"/>
        <v>0</v>
      </c>
      <c r="NH21" s="35"/>
      <c r="NI21" s="40"/>
      <c r="NJ21" s="63">
        <f t="shared" si="311"/>
        <v>0</v>
      </c>
      <c r="NK21" s="35">
        <f t="shared" si="312"/>
        <v>0</v>
      </c>
      <c r="NL21" s="40">
        <f t="shared" si="313"/>
        <v>0</v>
      </c>
      <c r="NM21" s="63">
        <f t="shared" si="314"/>
        <v>0</v>
      </c>
      <c r="NN21" s="40"/>
      <c r="NO21" s="40"/>
      <c r="NP21" s="63">
        <f t="shared" si="315"/>
        <v>0</v>
      </c>
      <c r="NQ21" s="40"/>
      <c r="NR21" s="40"/>
      <c r="NS21" s="63">
        <f t="shared" si="316"/>
        <v>0</v>
      </c>
      <c r="NT21" s="40"/>
      <c r="NU21" s="40"/>
      <c r="NV21" s="63">
        <f t="shared" si="317"/>
        <v>0</v>
      </c>
      <c r="NW21" s="35"/>
      <c r="NX21" s="40"/>
      <c r="NY21" s="63">
        <f t="shared" si="318"/>
        <v>0</v>
      </c>
      <c r="NZ21" s="40"/>
      <c r="OA21" s="40"/>
      <c r="OB21" s="63">
        <f t="shared" si="319"/>
        <v>0</v>
      </c>
      <c r="OC21" s="40"/>
      <c r="OD21" s="40"/>
      <c r="OE21" s="63">
        <f t="shared" si="320"/>
        <v>0</v>
      </c>
      <c r="OF21" s="35">
        <f t="shared" si="321"/>
        <v>0</v>
      </c>
      <c r="OG21" s="40">
        <f t="shared" si="132"/>
        <v>0</v>
      </c>
      <c r="OH21" s="63">
        <f t="shared" si="132"/>
        <v>0</v>
      </c>
      <c r="OI21" s="35"/>
      <c r="OJ21" s="40"/>
      <c r="OK21" s="63">
        <f t="shared" si="322"/>
        <v>0</v>
      </c>
      <c r="OL21" s="35"/>
      <c r="OM21" s="40"/>
      <c r="ON21" s="63">
        <f t="shared" si="323"/>
        <v>0</v>
      </c>
      <c r="OO21" s="35"/>
      <c r="OP21" s="40"/>
      <c r="OQ21" s="63">
        <f t="shared" si="324"/>
        <v>0</v>
      </c>
      <c r="OR21" s="35"/>
      <c r="OS21" s="40"/>
      <c r="OT21" s="63">
        <f t="shared" si="325"/>
        <v>0</v>
      </c>
      <c r="OU21" s="35"/>
      <c r="OV21" s="40"/>
      <c r="OW21" s="63">
        <f t="shared" si="326"/>
        <v>0</v>
      </c>
      <c r="OX21" s="35"/>
      <c r="OY21" s="40"/>
      <c r="OZ21" s="63">
        <f t="shared" si="327"/>
        <v>0</v>
      </c>
      <c r="PA21" s="35"/>
      <c r="PB21" s="40"/>
      <c r="PC21" s="63">
        <f t="shared" si="328"/>
        <v>0</v>
      </c>
      <c r="PD21" s="35"/>
      <c r="PE21" s="40"/>
      <c r="PF21" s="63">
        <f t="shared" si="329"/>
        <v>0</v>
      </c>
      <c r="PG21" s="35"/>
      <c r="PH21" s="40"/>
      <c r="PI21" s="63">
        <f t="shared" si="330"/>
        <v>0</v>
      </c>
      <c r="PJ21" s="35"/>
      <c r="PK21" s="40"/>
      <c r="PL21" s="63">
        <f t="shared" si="331"/>
        <v>0</v>
      </c>
      <c r="PM21" s="35">
        <f t="shared" si="332"/>
        <v>0</v>
      </c>
      <c r="PN21" s="40">
        <f t="shared" si="133"/>
        <v>0</v>
      </c>
      <c r="PO21" s="63">
        <f t="shared" si="133"/>
        <v>0</v>
      </c>
      <c r="PP21" s="35"/>
      <c r="PQ21" s="40"/>
      <c r="PR21" s="63">
        <f t="shared" si="333"/>
        <v>0</v>
      </c>
      <c r="PS21" s="35"/>
      <c r="PT21" s="40"/>
      <c r="PU21" s="63">
        <f t="shared" si="334"/>
        <v>0</v>
      </c>
      <c r="PV21" s="40"/>
      <c r="PW21" s="40"/>
      <c r="PX21" s="63">
        <f t="shared" si="335"/>
        <v>0</v>
      </c>
      <c r="PY21" s="35">
        <f t="shared" si="336"/>
        <v>0</v>
      </c>
      <c r="PZ21" s="40">
        <f t="shared" si="337"/>
        <v>0</v>
      </c>
      <c r="QA21" s="63">
        <f t="shared" si="338"/>
        <v>0</v>
      </c>
      <c r="QB21" s="35">
        <f t="shared" si="134"/>
        <v>0</v>
      </c>
      <c r="QC21" s="40">
        <f t="shared" si="135"/>
        <v>0</v>
      </c>
      <c r="QD21" s="63">
        <f t="shared" si="136"/>
        <v>0</v>
      </c>
      <c r="QE21" s="35">
        <f t="shared" si="137"/>
        <v>3407097</v>
      </c>
      <c r="QF21" s="40">
        <f t="shared" si="138"/>
        <v>40409</v>
      </c>
      <c r="QG21" s="63">
        <f>SUM(MC21,NM21,QD21)</f>
        <v>3447506</v>
      </c>
      <c r="QH21" s="35">
        <f t="shared" si="140"/>
        <v>3407097</v>
      </c>
      <c r="QI21" s="40">
        <f t="shared" si="141"/>
        <v>40409</v>
      </c>
      <c r="QJ21" s="63">
        <f t="shared" si="142"/>
        <v>3447506</v>
      </c>
      <c r="QK21" s="35">
        <f t="shared" ref="QK21:QM22" si="694">-QH21</f>
        <v>-3407097</v>
      </c>
      <c r="QL21" s="40">
        <f t="shared" si="694"/>
        <v>-40409</v>
      </c>
      <c r="QM21" s="40">
        <f t="shared" si="694"/>
        <v>-3447506</v>
      </c>
      <c r="QN21" s="35">
        <f t="shared" si="339"/>
        <v>0</v>
      </c>
      <c r="QO21" s="40">
        <f t="shared" si="340"/>
        <v>0</v>
      </c>
      <c r="QP21" s="63">
        <f t="shared" si="341"/>
        <v>0</v>
      </c>
      <c r="QQ21" s="35">
        <f t="shared" si="143"/>
        <v>0</v>
      </c>
      <c r="QR21" s="40">
        <f t="shared" si="144"/>
        <v>0</v>
      </c>
      <c r="QS21" s="63">
        <f t="shared" si="145"/>
        <v>0</v>
      </c>
    </row>
    <row r="22" spans="1:461" ht="16.5" thickBot="1">
      <c r="A22" s="1">
        <v>12</v>
      </c>
      <c r="B22" s="26" t="s">
        <v>217</v>
      </c>
      <c r="C22" s="41"/>
      <c r="D22" s="41"/>
      <c r="E22" s="66">
        <f t="shared" si="146"/>
        <v>0</v>
      </c>
      <c r="F22" s="41"/>
      <c r="G22" s="41"/>
      <c r="H22" s="66">
        <f t="shared" si="147"/>
        <v>0</v>
      </c>
      <c r="I22" s="41"/>
      <c r="J22" s="41"/>
      <c r="K22" s="66">
        <f t="shared" si="148"/>
        <v>0</v>
      </c>
      <c r="L22" s="41"/>
      <c r="M22" s="41"/>
      <c r="N22" s="66">
        <f t="shared" si="149"/>
        <v>0</v>
      </c>
      <c r="O22" s="41"/>
      <c r="P22" s="41"/>
      <c r="Q22" s="66">
        <f t="shared" si="150"/>
        <v>0</v>
      </c>
      <c r="R22" s="41"/>
      <c r="S22" s="41"/>
      <c r="T22" s="66">
        <f t="shared" si="151"/>
        <v>0</v>
      </c>
      <c r="U22" s="41"/>
      <c r="V22" s="41"/>
      <c r="W22" s="66">
        <f t="shared" si="152"/>
        <v>0</v>
      </c>
      <c r="X22" s="41"/>
      <c r="Y22" s="41"/>
      <c r="Z22" s="66">
        <f t="shared" si="153"/>
        <v>0</v>
      </c>
      <c r="AA22" s="41"/>
      <c r="AB22" s="41"/>
      <c r="AC22" s="66">
        <f t="shared" si="154"/>
        <v>0</v>
      </c>
      <c r="AD22" s="36">
        <f t="shared" si="155"/>
        <v>0</v>
      </c>
      <c r="AE22" s="41">
        <f t="shared" si="156"/>
        <v>0</v>
      </c>
      <c r="AF22" s="66">
        <f t="shared" si="157"/>
        <v>0</v>
      </c>
      <c r="AG22" s="41"/>
      <c r="AH22" s="41"/>
      <c r="AI22" s="66">
        <f t="shared" si="158"/>
        <v>0</v>
      </c>
      <c r="AJ22" s="41"/>
      <c r="AK22" s="41"/>
      <c r="AL22" s="66">
        <f t="shared" si="159"/>
        <v>0</v>
      </c>
      <c r="AM22" s="41"/>
      <c r="AN22" s="41"/>
      <c r="AO22" s="66">
        <f t="shared" si="160"/>
        <v>0</v>
      </c>
      <c r="AP22" s="41"/>
      <c r="AQ22" s="41"/>
      <c r="AR22" s="66">
        <f t="shared" si="161"/>
        <v>0</v>
      </c>
      <c r="AS22" s="41"/>
      <c r="AT22" s="41"/>
      <c r="AU22" s="66">
        <f t="shared" si="162"/>
        <v>0</v>
      </c>
      <c r="AV22" s="41"/>
      <c r="AW22" s="41"/>
      <c r="AX22" s="66">
        <f t="shared" si="163"/>
        <v>0</v>
      </c>
      <c r="AY22" s="41"/>
      <c r="AZ22" s="41"/>
      <c r="BA22" s="66">
        <f t="shared" si="164"/>
        <v>0</v>
      </c>
      <c r="BB22" s="41"/>
      <c r="BC22" s="41"/>
      <c r="BD22" s="66">
        <f t="shared" si="165"/>
        <v>0</v>
      </c>
      <c r="BE22" s="41"/>
      <c r="BF22" s="41"/>
      <c r="BG22" s="66">
        <f t="shared" si="166"/>
        <v>0</v>
      </c>
      <c r="BH22" s="36"/>
      <c r="BI22" s="41"/>
      <c r="BJ22" s="66">
        <f t="shared" si="167"/>
        <v>0</v>
      </c>
      <c r="BK22" s="36"/>
      <c r="BL22" s="41"/>
      <c r="BM22" s="66">
        <f t="shared" si="168"/>
        <v>0</v>
      </c>
      <c r="BN22" s="36"/>
      <c r="BO22" s="41"/>
      <c r="BP22" s="66">
        <f t="shared" si="169"/>
        <v>0</v>
      </c>
      <c r="BQ22" s="36"/>
      <c r="BR22" s="41"/>
      <c r="BS22" s="66">
        <f t="shared" si="170"/>
        <v>0</v>
      </c>
      <c r="BT22" s="36"/>
      <c r="BU22" s="41"/>
      <c r="BV22" s="66">
        <f t="shared" si="171"/>
        <v>0</v>
      </c>
      <c r="BW22" s="36"/>
      <c r="BX22" s="41"/>
      <c r="BY22" s="66">
        <f t="shared" si="172"/>
        <v>0</v>
      </c>
      <c r="BZ22" s="36"/>
      <c r="CA22" s="41"/>
      <c r="CB22" s="66">
        <f t="shared" si="173"/>
        <v>0</v>
      </c>
      <c r="CC22" s="36">
        <f t="shared" si="174"/>
        <v>0</v>
      </c>
      <c r="CD22" s="41">
        <f t="shared" si="131"/>
        <v>0</v>
      </c>
      <c r="CE22" s="66">
        <f t="shared" si="131"/>
        <v>0</v>
      </c>
      <c r="CF22" s="41"/>
      <c r="CG22" s="41"/>
      <c r="CH22" s="66">
        <f t="shared" si="175"/>
        <v>0</v>
      </c>
      <c r="CI22" s="41"/>
      <c r="CJ22" s="41"/>
      <c r="CK22" s="66">
        <f t="shared" si="176"/>
        <v>0</v>
      </c>
      <c r="CL22" s="41"/>
      <c r="CM22" s="41"/>
      <c r="CN22" s="66">
        <f t="shared" si="177"/>
        <v>0</v>
      </c>
      <c r="CO22" s="41"/>
      <c r="CP22" s="41"/>
      <c r="CQ22" s="66">
        <f t="shared" si="178"/>
        <v>0</v>
      </c>
      <c r="CR22" s="41"/>
      <c r="CS22" s="41"/>
      <c r="CT22" s="66">
        <f t="shared" si="179"/>
        <v>0</v>
      </c>
      <c r="CU22" s="41"/>
      <c r="CV22" s="41"/>
      <c r="CW22" s="66">
        <f t="shared" si="180"/>
        <v>0</v>
      </c>
      <c r="CX22" s="41"/>
      <c r="CY22" s="41"/>
      <c r="CZ22" s="66">
        <f t="shared" si="181"/>
        <v>0</v>
      </c>
      <c r="DA22" s="36">
        <f t="shared" si="182"/>
        <v>0</v>
      </c>
      <c r="DB22" s="41">
        <f t="shared" si="183"/>
        <v>0</v>
      </c>
      <c r="DC22" s="66">
        <f t="shared" si="184"/>
        <v>0</v>
      </c>
      <c r="DD22" s="41"/>
      <c r="DE22" s="41"/>
      <c r="DF22" s="66">
        <f t="shared" si="185"/>
        <v>0</v>
      </c>
      <c r="DG22" s="41"/>
      <c r="DH22" s="41"/>
      <c r="DI22" s="66">
        <f t="shared" si="186"/>
        <v>0</v>
      </c>
      <c r="DJ22" s="41"/>
      <c r="DK22" s="41"/>
      <c r="DL22" s="66">
        <f t="shared" si="187"/>
        <v>0</v>
      </c>
      <c r="DM22" s="36">
        <f t="shared" si="188"/>
        <v>0</v>
      </c>
      <c r="DN22" s="41">
        <f t="shared" si="189"/>
        <v>0</v>
      </c>
      <c r="DO22" s="66">
        <f t="shared" si="190"/>
        <v>0</v>
      </c>
      <c r="DP22" s="41"/>
      <c r="DQ22" s="41"/>
      <c r="DR22" s="66">
        <f t="shared" si="191"/>
        <v>0</v>
      </c>
      <c r="DS22" s="41"/>
      <c r="DT22" s="41"/>
      <c r="DU22" s="66">
        <f t="shared" si="192"/>
        <v>0</v>
      </c>
      <c r="DV22" s="41"/>
      <c r="DW22" s="41"/>
      <c r="DX22" s="66">
        <f t="shared" si="193"/>
        <v>0</v>
      </c>
      <c r="DY22" s="36">
        <f t="shared" si="194"/>
        <v>0</v>
      </c>
      <c r="DZ22" s="41">
        <f t="shared" si="195"/>
        <v>0</v>
      </c>
      <c r="EA22" s="66">
        <f t="shared" si="196"/>
        <v>0</v>
      </c>
      <c r="EB22" s="41"/>
      <c r="EC22" s="41"/>
      <c r="ED22" s="66">
        <f t="shared" si="197"/>
        <v>0</v>
      </c>
      <c r="EE22" s="41"/>
      <c r="EF22" s="41"/>
      <c r="EG22" s="66">
        <f t="shared" si="198"/>
        <v>0</v>
      </c>
      <c r="EH22" s="41"/>
      <c r="EI22" s="41"/>
      <c r="EJ22" s="66">
        <f t="shared" si="199"/>
        <v>0</v>
      </c>
      <c r="EK22" s="41"/>
      <c r="EL22" s="41"/>
      <c r="EM22" s="66">
        <f t="shared" si="200"/>
        <v>0</v>
      </c>
      <c r="EN22" s="41"/>
      <c r="EO22" s="41"/>
      <c r="EP22" s="66">
        <f t="shared" si="201"/>
        <v>0</v>
      </c>
      <c r="EQ22" s="41"/>
      <c r="ER22" s="41"/>
      <c r="ES22" s="66">
        <f t="shared" si="202"/>
        <v>0</v>
      </c>
      <c r="ET22" s="41"/>
      <c r="EU22" s="41"/>
      <c r="EV22" s="66">
        <f t="shared" si="203"/>
        <v>0</v>
      </c>
      <c r="EW22" s="36">
        <f t="shared" si="204"/>
        <v>0</v>
      </c>
      <c r="EX22" s="41">
        <f t="shared" si="205"/>
        <v>0</v>
      </c>
      <c r="EY22" s="66">
        <f t="shared" si="206"/>
        <v>0</v>
      </c>
      <c r="EZ22" s="41"/>
      <c r="FA22" s="41"/>
      <c r="FB22" s="66">
        <f t="shared" si="207"/>
        <v>0</v>
      </c>
      <c r="FC22" s="41"/>
      <c r="FD22" s="41"/>
      <c r="FE22" s="66">
        <f t="shared" si="208"/>
        <v>0</v>
      </c>
      <c r="FF22" s="36">
        <f t="shared" si="209"/>
        <v>0</v>
      </c>
      <c r="FG22" s="41">
        <f t="shared" si="210"/>
        <v>0</v>
      </c>
      <c r="FH22" s="66">
        <f t="shared" si="211"/>
        <v>0</v>
      </c>
      <c r="FI22" s="41"/>
      <c r="FJ22" s="41"/>
      <c r="FK22" s="66">
        <f t="shared" si="212"/>
        <v>0</v>
      </c>
      <c r="FL22" s="41"/>
      <c r="FM22" s="41"/>
      <c r="FN22" s="66">
        <f t="shared" si="213"/>
        <v>0</v>
      </c>
      <c r="FO22" s="41"/>
      <c r="FP22" s="41"/>
      <c r="FQ22" s="66">
        <f t="shared" si="214"/>
        <v>0</v>
      </c>
      <c r="FR22" s="41"/>
      <c r="FS22" s="41"/>
      <c r="FT22" s="66">
        <f t="shared" si="215"/>
        <v>0</v>
      </c>
      <c r="FU22" s="36">
        <f t="shared" si="216"/>
        <v>0</v>
      </c>
      <c r="FV22" s="41">
        <f t="shared" si="217"/>
        <v>0</v>
      </c>
      <c r="FW22" s="66">
        <f t="shared" si="218"/>
        <v>0</v>
      </c>
      <c r="FX22" s="41"/>
      <c r="FY22" s="41"/>
      <c r="FZ22" s="66">
        <f t="shared" si="219"/>
        <v>0</v>
      </c>
      <c r="GA22" s="36"/>
      <c r="GB22" s="41"/>
      <c r="GC22" s="66">
        <f t="shared" si="220"/>
        <v>0</v>
      </c>
      <c r="GD22" s="41"/>
      <c r="GE22" s="41"/>
      <c r="GF22" s="66">
        <f t="shared" si="221"/>
        <v>0</v>
      </c>
      <c r="GG22" s="36">
        <f t="shared" si="222"/>
        <v>0</v>
      </c>
      <c r="GH22" s="41">
        <f t="shared" si="223"/>
        <v>0</v>
      </c>
      <c r="GI22" s="66">
        <f t="shared" si="224"/>
        <v>0</v>
      </c>
      <c r="GJ22" s="36">
        <f t="shared" si="225"/>
        <v>0</v>
      </c>
      <c r="GK22" s="41">
        <f t="shared" si="226"/>
        <v>0</v>
      </c>
      <c r="GL22" s="66">
        <f t="shared" si="227"/>
        <v>0</v>
      </c>
      <c r="GM22" s="41"/>
      <c r="GN22" s="41"/>
      <c r="GO22" s="66">
        <f t="shared" si="228"/>
        <v>0</v>
      </c>
      <c r="GP22" s="41"/>
      <c r="GQ22" s="41"/>
      <c r="GR22" s="66">
        <f t="shared" si="229"/>
        <v>0</v>
      </c>
      <c r="GS22" s="41"/>
      <c r="GT22" s="41"/>
      <c r="GU22" s="66">
        <f t="shared" si="230"/>
        <v>0</v>
      </c>
      <c r="GV22" s="41"/>
      <c r="GW22" s="41"/>
      <c r="GX22" s="66">
        <f t="shared" si="231"/>
        <v>0</v>
      </c>
      <c r="GY22" s="41"/>
      <c r="GZ22" s="41"/>
      <c r="HA22" s="66">
        <f t="shared" si="232"/>
        <v>0</v>
      </c>
      <c r="HB22" s="41"/>
      <c r="HC22" s="41"/>
      <c r="HD22" s="66">
        <f t="shared" si="233"/>
        <v>0</v>
      </c>
      <c r="HE22" s="36">
        <f t="shared" si="234"/>
        <v>0</v>
      </c>
      <c r="HF22" s="41">
        <f t="shared" si="235"/>
        <v>0</v>
      </c>
      <c r="HG22" s="66">
        <f t="shared" si="236"/>
        <v>0</v>
      </c>
      <c r="HH22" s="41">
        <f>14806+983+1431+365+22232</f>
        <v>39817</v>
      </c>
      <c r="HI22" s="41">
        <f>55+219+20+608+116</f>
        <v>1018</v>
      </c>
      <c r="HJ22" s="66">
        <f t="shared" si="237"/>
        <v>40835</v>
      </c>
      <c r="HK22" s="36"/>
      <c r="HL22" s="41"/>
      <c r="HM22" s="66">
        <f t="shared" si="238"/>
        <v>0</v>
      </c>
      <c r="HN22" s="36">
        <f t="shared" si="239"/>
        <v>39817</v>
      </c>
      <c r="HO22" s="41">
        <f t="shared" si="240"/>
        <v>1018</v>
      </c>
      <c r="HP22" s="66">
        <f t="shared" si="241"/>
        <v>40835</v>
      </c>
      <c r="HQ22" s="41"/>
      <c r="HR22" s="41"/>
      <c r="HS22" s="66">
        <f t="shared" si="242"/>
        <v>0</v>
      </c>
      <c r="HT22" s="36"/>
      <c r="HU22" s="41"/>
      <c r="HV22" s="66">
        <f t="shared" si="243"/>
        <v>0</v>
      </c>
      <c r="HW22" s="41"/>
      <c r="HX22" s="41"/>
      <c r="HY22" s="66">
        <f t="shared" si="244"/>
        <v>0</v>
      </c>
      <c r="HZ22" s="36"/>
      <c r="IA22" s="41"/>
      <c r="IB22" s="66">
        <f t="shared" si="245"/>
        <v>0</v>
      </c>
      <c r="IC22" s="36">
        <f t="shared" si="246"/>
        <v>0</v>
      </c>
      <c r="ID22" s="41">
        <f t="shared" si="247"/>
        <v>0</v>
      </c>
      <c r="IE22" s="66">
        <f t="shared" si="248"/>
        <v>0</v>
      </c>
      <c r="IF22" s="41"/>
      <c r="IG22" s="41"/>
      <c r="IH22" s="66">
        <f t="shared" si="249"/>
        <v>0</v>
      </c>
      <c r="II22" s="36"/>
      <c r="IJ22" s="41"/>
      <c r="IK22" s="66">
        <f t="shared" si="250"/>
        <v>0</v>
      </c>
      <c r="IL22" s="41"/>
      <c r="IM22" s="41"/>
      <c r="IN22" s="66">
        <f t="shared" si="251"/>
        <v>0</v>
      </c>
      <c r="IO22" s="36">
        <f t="shared" si="252"/>
        <v>0</v>
      </c>
      <c r="IP22" s="41">
        <f t="shared" si="253"/>
        <v>0</v>
      </c>
      <c r="IQ22" s="66">
        <f t="shared" si="254"/>
        <v>0</v>
      </c>
      <c r="IR22" s="41"/>
      <c r="IS22" s="41"/>
      <c r="IT22" s="66">
        <f t="shared" si="255"/>
        <v>0</v>
      </c>
      <c r="IU22" s="41"/>
      <c r="IV22" s="41"/>
      <c r="IW22" s="66">
        <f t="shared" si="256"/>
        <v>0</v>
      </c>
      <c r="IX22" s="41"/>
      <c r="IY22" s="41"/>
      <c r="IZ22" s="66">
        <f t="shared" si="257"/>
        <v>0</v>
      </c>
      <c r="JA22" s="36">
        <f t="shared" si="258"/>
        <v>0</v>
      </c>
      <c r="JB22" s="41">
        <f t="shared" si="259"/>
        <v>0</v>
      </c>
      <c r="JC22" s="66">
        <f t="shared" si="260"/>
        <v>0</v>
      </c>
      <c r="JD22" s="41"/>
      <c r="JE22" s="41"/>
      <c r="JF22" s="66">
        <f t="shared" si="261"/>
        <v>0</v>
      </c>
      <c r="JG22" s="41"/>
      <c r="JH22" s="41"/>
      <c r="JI22" s="66">
        <f t="shared" si="262"/>
        <v>0</v>
      </c>
      <c r="JJ22" s="41"/>
      <c r="JK22" s="41"/>
      <c r="JL22" s="66">
        <f t="shared" si="263"/>
        <v>0</v>
      </c>
      <c r="JM22" s="36">
        <f t="shared" si="264"/>
        <v>0</v>
      </c>
      <c r="JN22" s="41">
        <f t="shared" si="265"/>
        <v>0</v>
      </c>
      <c r="JO22" s="66">
        <f t="shared" si="266"/>
        <v>0</v>
      </c>
      <c r="JP22" s="41"/>
      <c r="JQ22" s="41"/>
      <c r="JR22" s="66">
        <f t="shared" si="267"/>
        <v>0</v>
      </c>
      <c r="JS22" s="36"/>
      <c r="JT22" s="41"/>
      <c r="JU22" s="66">
        <f t="shared" si="268"/>
        <v>0</v>
      </c>
      <c r="JV22" s="36"/>
      <c r="JW22" s="41"/>
      <c r="JX22" s="66">
        <f t="shared" si="269"/>
        <v>0</v>
      </c>
      <c r="JY22" s="36">
        <f t="shared" si="270"/>
        <v>0</v>
      </c>
      <c r="JZ22" s="41">
        <f t="shared" si="271"/>
        <v>0</v>
      </c>
      <c r="KA22" s="66">
        <f t="shared" si="272"/>
        <v>0</v>
      </c>
      <c r="KB22" s="41"/>
      <c r="KC22" s="41"/>
      <c r="KD22" s="66">
        <f t="shared" si="273"/>
        <v>0</v>
      </c>
      <c r="KE22" s="36">
        <f t="shared" si="274"/>
        <v>39817</v>
      </c>
      <c r="KF22" s="41">
        <f t="shared" si="275"/>
        <v>1018</v>
      </c>
      <c r="KG22" s="66">
        <f t="shared" si="276"/>
        <v>40835</v>
      </c>
      <c r="KH22" s="36"/>
      <c r="KI22" s="41"/>
      <c r="KJ22" s="66">
        <f t="shared" si="277"/>
        <v>0</v>
      </c>
      <c r="KK22" s="41"/>
      <c r="KL22" s="41"/>
      <c r="KM22" s="66">
        <f t="shared" si="278"/>
        <v>0</v>
      </c>
      <c r="KN22" s="41"/>
      <c r="KO22" s="41"/>
      <c r="KP22" s="66">
        <f t="shared" si="279"/>
        <v>0</v>
      </c>
      <c r="KQ22" s="36">
        <f t="shared" si="280"/>
        <v>0</v>
      </c>
      <c r="KR22" s="41">
        <f t="shared" si="281"/>
        <v>0</v>
      </c>
      <c r="KS22" s="66">
        <f t="shared" si="282"/>
        <v>0</v>
      </c>
      <c r="KT22" s="41"/>
      <c r="KU22" s="41"/>
      <c r="KV22" s="66">
        <f t="shared" si="283"/>
        <v>0</v>
      </c>
      <c r="KW22" s="41"/>
      <c r="KX22" s="41"/>
      <c r="KY22" s="66">
        <f t="shared" si="284"/>
        <v>0</v>
      </c>
      <c r="KZ22" s="41"/>
      <c r="LA22" s="41"/>
      <c r="LB22" s="66">
        <f t="shared" si="285"/>
        <v>0</v>
      </c>
      <c r="LC22" s="41"/>
      <c r="LD22" s="41"/>
      <c r="LE22" s="66">
        <f t="shared" si="286"/>
        <v>0</v>
      </c>
      <c r="LF22" s="41"/>
      <c r="LG22" s="41"/>
      <c r="LH22" s="66">
        <f t="shared" si="287"/>
        <v>0</v>
      </c>
      <c r="LI22" s="41"/>
      <c r="LJ22" s="41"/>
      <c r="LK22" s="66">
        <f t="shared" si="288"/>
        <v>0</v>
      </c>
      <c r="LL22" s="41"/>
      <c r="LM22" s="41"/>
      <c r="LN22" s="66">
        <f t="shared" si="289"/>
        <v>0</v>
      </c>
      <c r="LO22" s="36">
        <f t="shared" si="290"/>
        <v>0</v>
      </c>
      <c r="LP22" s="41">
        <f t="shared" si="291"/>
        <v>0</v>
      </c>
      <c r="LQ22" s="66">
        <f t="shared" si="292"/>
        <v>0</v>
      </c>
      <c r="LR22" s="41"/>
      <c r="LS22" s="41"/>
      <c r="LT22" s="66">
        <f t="shared" si="293"/>
        <v>0</v>
      </c>
      <c r="LU22" s="41"/>
      <c r="LV22" s="41"/>
      <c r="LW22" s="66">
        <f t="shared" si="294"/>
        <v>0</v>
      </c>
      <c r="LX22" s="36">
        <f t="shared" si="295"/>
        <v>0</v>
      </c>
      <c r="LY22" s="41">
        <f t="shared" si="296"/>
        <v>0</v>
      </c>
      <c r="LZ22" s="66">
        <f t="shared" si="297"/>
        <v>0</v>
      </c>
      <c r="MA22" s="36">
        <f t="shared" si="298"/>
        <v>39817</v>
      </c>
      <c r="MB22" s="41">
        <f t="shared" si="299"/>
        <v>1018</v>
      </c>
      <c r="MC22" s="66">
        <f t="shared" si="300"/>
        <v>40835</v>
      </c>
      <c r="MD22" s="41"/>
      <c r="ME22" s="41"/>
      <c r="MF22" s="66">
        <f t="shared" si="301"/>
        <v>0</v>
      </c>
      <c r="MG22" s="41"/>
      <c r="MH22" s="41"/>
      <c r="MI22" s="66">
        <f t="shared" si="302"/>
        <v>0</v>
      </c>
      <c r="MJ22" s="41"/>
      <c r="MK22" s="41"/>
      <c r="ML22" s="66">
        <f t="shared" si="303"/>
        <v>0</v>
      </c>
      <c r="MM22" s="41"/>
      <c r="MN22" s="41"/>
      <c r="MO22" s="66">
        <f t="shared" si="304"/>
        <v>0</v>
      </c>
      <c r="MP22" s="41"/>
      <c r="MQ22" s="41"/>
      <c r="MR22" s="66">
        <f t="shared" si="305"/>
        <v>0</v>
      </c>
      <c r="MS22" s="36"/>
      <c r="MT22" s="41"/>
      <c r="MU22" s="66">
        <f t="shared" si="306"/>
        <v>0</v>
      </c>
      <c r="MV22" s="41"/>
      <c r="MW22" s="41"/>
      <c r="MX22" s="66">
        <f t="shared" si="307"/>
        <v>0</v>
      </c>
      <c r="MY22" s="41"/>
      <c r="MZ22" s="41"/>
      <c r="NA22" s="66">
        <f t="shared" si="308"/>
        <v>0</v>
      </c>
      <c r="NB22" s="41"/>
      <c r="NC22" s="41"/>
      <c r="ND22" s="66">
        <f t="shared" si="309"/>
        <v>0</v>
      </c>
      <c r="NE22" s="36"/>
      <c r="NF22" s="41"/>
      <c r="NG22" s="66">
        <f t="shared" si="310"/>
        <v>0</v>
      </c>
      <c r="NH22" s="36"/>
      <c r="NI22" s="41"/>
      <c r="NJ22" s="66">
        <f t="shared" si="311"/>
        <v>0</v>
      </c>
      <c r="NK22" s="36">
        <f t="shared" si="312"/>
        <v>0</v>
      </c>
      <c r="NL22" s="41">
        <f t="shared" si="313"/>
        <v>0</v>
      </c>
      <c r="NM22" s="66">
        <f t="shared" si="314"/>
        <v>0</v>
      </c>
      <c r="NN22" s="41"/>
      <c r="NO22" s="41"/>
      <c r="NP22" s="66">
        <f t="shared" si="315"/>
        <v>0</v>
      </c>
      <c r="NQ22" s="41"/>
      <c r="NR22" s="41"/>
      <c r="NS22" s="66">
        <f t="shared" si="316"/>
        <v>0</v>
      </c>
      <c r="NT22" s="41"/>
      <c r="NU22" s="41"/>
      <c r="NV22" s="66">
        <f t="shared" si="317"/>
        <v>0</v>
      </c>
      <c r="NW22" s="36"/>
      <c r="NX22" s="41"/>
      <c r="NY22" s="66">
        <f t="shared" si="318"/>
        <v>0</v>
      </c>
      <c r="NZ22" s="41"/>
      <c r="OA22" s="41"/>
      <c r="OB22" s="66">
        <f t="shared" si="319"/>
        <v>0</v>
      </c>
      <c r="OC22" s="41"/>
      <c r="OD22" s="41"/>
      <c r="OE22" s="66">
        <f t="shared" si="320"/>
        <v>0</v>
      </c>
      <c r="OF22" s="36">
        <f t="shared" si="321"/>
        <v>0</v>
      </c>
      <c r="OG22" s="41">
        <f t="shared" si="132"/>
        <v>0</v>
      </c>
      <c r="OH22" s="66">
        <f t="shared" si="132"/>
        <v>0</v>
      </c>
      <c r="OI22" s="36"/>
      <c r="OJ22" s="41"/>
      <c r="OK22" s="66">
        <f t="shared" si="322"/>
        <v>0</v>
      </c>
      <c r="OL22" s="36"/>
      <c r="OM22" s="41"/>
      <c r="ON22" s="66">
        <f t="shared" si="323"/>
        <v>0</v>
      </c>
      <c r="OO22" s="36"/>
      <c r="OP22" s="41"/>
      <c r="OQ22" s="66">
        <f t="shared" si="324"/>
        <v>0</v>
      </c>
      <c r="OR22" s="36"/>
      <c r="OS22" s="41"/>
      <c r="OT22" s="66">
        <f t="shared" si="325"/>
        <v>0</v>
      </c>
      <c r="OU22" s="36"/>
      <c r="OV22" s="41"/>
      <c r="OW22" s="66">
        <f t="shared" si="326"/>
        <v>0</v>
      </c>
      <c r="OX22" s="36"/>
      <c r="OY22" s="41"/>
      <c r="OZ22" s="66">
        <f t="shared" si="327"/>
        <v>0</v>
      </c>
      <c r="PA22" s="36"/>
      <c r="PB22" s="41"/>
      <c r="PC22" s="66">
        <f t="shared" si="328"/>
        <v>0</v>
      </c>
      <c r="PD22" s="36"/>
      <c r="PE22" s="41"/>
      <c r="PF22" s="66">
        <f t="shared" si="329"/>
        <v>0</v>
      </c>
      <c r="PG22" s="36"/>
      <c r="PH22" s="41"/>
      <c r="PI22" s="66">
        <f t="shared" si="330"/>
        <v>0</v>
      </c>
      <c r="PJ22" s="36"/>
      <c r="PK22" s="41"/>
      <c r="PL22" s="66">
        <f t="shared" si="331"/>
        <v>0</v>
      </c>
      <c r="PM22" s="36">
        <f t="shared" si="332"/>
        <v>0</v>
      </c>
      <c r="PN22" s="41">
        <f t="shared" si="133"/>
        <v>0</v>
      </c>
      <c r="PO22" s="66">
        <f t="shared" si="133"/>
        <v>0</v>
      </c>
      <c r="PP22" s="36"/>
      <c r="PQ22" s="41"/>
      <c r="PR22" s="66">
        <f t="shared" si="333"/>
        <v>0</v>
      </c>
      <c r="PS22" s="36"/>
      <c r="PT22" s="41"/>
      <c r="PU22" s="66">
        <f t="shared" si="334"/>
        <v>0</v>
      </c>
      <c r="PV22" s="41"/>
      <c r="PW22" s="41"/>
      <c r="PX22" s="66">
        <f t="shared" si="335"/>
        <v>0</v>
      </c>
      <c r="PY22" s="36">
        <f t="shared" si="336"/>
        <v>0</v>
      </c>
      <c r="PZ22" s="41">
        <f t="shared" si="337"/>
        <v>0</v>
      </c>
      <c r="QA22" s="66">
        <f t="shared" si="338"/>
        <v>0</v>
      </c>
      <c r="QB22" s="36">
        <f t="shared" si="134"/>
        <v>0</v>
      </c>
      <c r="QC22" s="41">
        <f t="shared" si="135"/>
        <v>0</v>
      </c>
      <c r="QD22" s="66">
        <f t="shared" si="136"/>
        <v>0</v>
      </c>
      <c r="QE22" s="36">
        <f t="shared" si="137"/>
        <v>39817</v>
      </c>
      <c r="QF22" s="41">
        <f t="shared" si="138"/>
        <v>1018</v>
      </c>
      <c r="QG22" s="66">
        <f t="shared" si="139"/>
        <v>40835</v>
      </c>
      <c r="QH22" s="36">
        <f t="shared" si="140"/>
        <v>39817</v>
      </c>
      <c r="QI22" s="41">
        <f t="shared" si="141"/>
        <v>1018</v>
      </c>
      <c r="QJ22" s="66">
        <f t="shared" si="142"/>
        <v>40835</v>
      </c>
      <c r="QK22" s="36">
        <f t="shared" si="694"/>
        <v>-39817</v>
      </c>
      <c r="QL22" s="41">
        <f t="shared" si="694"/>
        <v>-1018</v>
      </c>
      <c r="QM22" s="41">
        <f t="shared" si="694"/>
        <v>-40835</v>
      </c>
      <c r="QN22" s="36">
        <f t="shared" si="339"/>
        <v>0</v>
      </c>
      <c r="QO22" s="41">
        <f t="shared" si="340"/>
        <v>0</v>
      </c>
      <c r="QP22" s="66">
        <f t="shared" si="341"/>
        <v>0</v>
      </c>
      <c r="QQ22" s="36">
        <f t="shared" si="143"/>
        <v>0</v>
      </c>
      <c r="QR22" s="41">
        <f t="shared" si="144"/>
        <v>0</v>
      </c>
      <c r="QS22" s="66">
        <f t="shared" si="145"/>
        <v>0</v>
      </c>
    </row>
    <row r="23" spans="1:461" ht="32.25" thickBot="1">
      <c r="A23" s="5">
        <v>13</v>
      </c>
      <c r="B23" s="27" t="s">
        <v>13</v>
      </c>
      <c r="C23" s="44">
        <f>SUM(C18:C22)</f>
        <v>78420</v>
      </c>
      <c r="D23" s="44">
        <f>SUM(D18:D22)</f>
        <v>0</v>
      </c>
      <c r="E23" s="65">
        <f t="shared" si="146"/>
        <v>78420</v>
      </c>
      <c r="F23" s="44">
        <f t="shared" ref="F23" si="695">SUM(F18:F22)</f>
        <v>766</v>
      </c>
      <c r="G23" s="44">
        <f t="shared" ref="G23" si="696">SUM(G18:G22)</f>
        <v>0</v>
      </c>
      <c r="H23" s="65">
        <f t="shared" si="147"/>
        <v>766</v>
      </c>
      <c r="I23" s="44">
        <f t="shared" ref="I23" si="697">SUM(I18:I22)</f>
        <v>4309</v>
      </c>
      <c r="J23" s="44">
        <f t="shared" ref="J23" si="698">SUM(J18:J22)</f>
        <v>0</v>
      </c>
      <c r="K23" s="65">
        <f t="shared" si="148"/>
        <v>4309</v>
      </c>
      <c r="L23" s="44">
        <f t="shared" ref="L23" si="699">SUM(L18:L22)</f>
        <v>5158</v>
      </c>
      <c r="M23" s="44">
        <f t="shared" ref="M23" si="700">SUM(M18:M22)</f>
        <v>0</v>
      </c>
      <c r="N23" s="65">
        <f t="shared" si="149"/>
        <v>5158</v>
      </c>
      <c r="O23" s="44">
        <f t="shared" ref="O23" si="701">SUM(O18:O22)</f>
        <v>14584</v>
      </c>
      <c r="P23" s="44">
        <f t="shared" ref="P23" si="702">SUM(P18:P22)</f>
        <v>0</v>
      </c>
      <c r="Q23" s="65">
        <f t="shared" si="150"/>
        <v>14584</v>
      </c>
      <c r="R23" s="44">
        <f t="shared" ref="R23" si="703">SUM(R18:R22)</f>
        <v>4712</v>
      </c>
      <c r="S23" s="44">
        <f t="shared" ref="S23" si="704">SUM(S18:S22)</f>
        <v>0</v>
      </c>
      <c r="T23" s="65">
        <f t="shared" si="151"/>
        <v>4712</v>
      </c>
      <c r="U23" s="44">
        <f t="shared" ref="U23" si="705">SUM(U18:U22)</f>
        <v>0</v>
      </c>
      <c r="V23" s="44">
        <f t="shared" ref="V23" si="706">SUM(V18:V22)</f>
        <v>0</v>
      </c>
      <c r="W23" s="65">
        <f t="shared" si="152"/>
        <v>0</v>
      </c>
      <c r="X23" s="44">
        <f t="shared" ref="X23" si="707">SUM(X18:X22)</f>
        <v>340</v>
      </c>
      <c r="Y23" s="44">
        <f t="shared" ref="Y23" si="708">SUM(Y18:Y22)</f>
        <v>0</v>
      </c>
      <c r="Z23" s="65">
        <f t="shared" si="153"/>
        <v>340</v>
      </c>
      <c r="AA23" s="44">
        <f t="shared" ref="AA23" si="709">SUM(AA18:AA22)</f>
        <v>816</v>
      </c>
      <c r="AB23" s="44">
        <f t="shared" ref="AB23" si="710">SUM(AB18:AB22)</f>
        <v>0</v>
      </c>
      <c r="AC23" s="65">
        <f t="shared" si="154"/>
        <v>816</v>
      </c>
      <c r="AD23" s="43">
        <f t="shared" si="155"/>
        <v>109105</v>
      </c>
      <c r="AE23" s="44">
        <f t="shared" si="156"/>
        <v>0</v>
      </c>
      <c r="AF23" s="65">
        <f t="shared" si="157"/>
        <v>109105</v>
      </c>
      <c r="AG23" s="44">
        <f t="shared" ref="AG23" si="711">SUM(AG18:AG22)</f>
        <v>0</v>
      </c>
      <c r="AH23" s="44">
        <f t="shared" ref="AH23" si="712">SUM(AH18:AH22)</f>
        <v>0</v>
      </c>
      <c r="AI23" s="65">
        <f t="shared" si="158"/>
        <v>0</v>
      </c>
      <c r="AJ23" s="44">
        <f t="shared" ref="AJ23" si="713">SUM(AJ18:AJ22)</f>
        <v>0</v>
      </c>
      <c r="AK23" s="44">
        <f t="shared" ref="AK23" si="714">SUM(AK18:AK22)</f>
        <v>0</v>
      </c>
      <c r="AL23" s="65">
        <f t="shared" si="159"/>
        <v>0</v>
      </c>
      <c r="AM23" s="44">
        <f t="shared" ref="AM23" si="715">SUM(AM18:AM22)</f>
        <v>0</v>
      </c>
      <c r="AN23" s="44">
        <f t="shared" ref="AN23" si="716">SUM(AN18:AN22)</f>
        <v>0</v>
      </c>
      <c r="AO23" s="65">
        <f t="shared" si="160"/>
        <v>0</v>
      </c>
      <c r="AP23" s="44">
        <f t="shared" ref="AP23" si="717">SUM(AP18:AP22)</f>
        <v>0</v>
      </c>
      <c r="AQ23" s="44">
        <f t="shared" ref="AQ23" si="718">SUM(AQ18:AQ22)</f>
        <v>0</v>
      </c>
      <c r="AR23" s="65">
        <f t="shared" si="161"/>
        <v>0</v>
      </c>
      <c r="AS23" s="44">
        <f t="shared" ref="AS23" si="719">SUM(AS18:AS22)</f>
        <v>0</v>
      </c>
      <c r="AT23" s="44">
        <f t="shared" ref="AT23" si="720">SUM(AT18:AT22)</f>
        <v>0</v>
      </c>
      <c r="AU23" s="65">
        <f t="shared" si="162"/>
        <v>0</v>
      </c>
      <c r="AV23" s="44">
        <f t="shared" ref="AV23" si="721">SUM(AV18:AV22)</f>
        <v>0</v>
      </c>
      <c r="AW23" s="44">
        <f t="shared" ref="AW23" si="722">SUM(AW18:AW22)</f>
        <v>0</v>
      </c>
      <c r="AX23" s="65">
        <f t="shared" si="163"/>
        <v>0</v>
      </c>
      <c r="AY23" s="44">
        <f t="shared" ref="AY23" si="723">SUM(AY18:AY22)</f>
        <v>0</v>
      </c>
      <c r="AZ23" s="44">
        <f t="shared" ref="AZ23" si="724">SUM(AZ18:AZ22)</f>
        <v>0</v>
      </c>
      <c r="BA23" s="65">
        <f t="shared" si="164"/>
        <v>0</v>
      </c>
      <c r="BB23" s="44">
        <f t="shared" ref="BB23" si="725">SUM(BB18:BB22)</f>
        <v>0</v>
      </c>
      <c r="BC23" s="44">
        <f t="shared" ref="BC23" si="726">SUM(BC18:BC22)</f>
        <v>0</v>
      </c>
      <c r="BD23" s="65">
        <f t="shared" si="165"/>
        <v>0</v>
      </c>
      <c r="BE23" s="44">
        <f t="shared" ref="BE23:BF23" si="727">SUM(BE18:BE22)</f>
        <v>0</v>
      </c>
      <c r="BF23" s="44">
        <f t="shared" si="727"/>
        <v>0</v>
      </c>
      <c r="BG23" s="65">
        <f t="shared" si="166"/>
        <v>0</v>
      </c>
      <c r="BH23" s="43">
        <f t="shared" ref="BH23:BI23" si="728">SUM(BH18:BH22)</f>
        <v>0</v>
      </c>
      <c r="BI23" s="44">
        <f t="shared" si="728"/>
        <v>0</v>
      </c>
      <c r="BJ23" s="65">
        <f t="shared" si="167"/>
        <v>0</v>
      </c>
      <c r="BK23" s="43">
        <f t="shared" ref="BK23:BL23" si="729">SUM(BK18:BK22)</f>
        <v>0</v>
      </c>
      <c r="BL23" s="44">
        <f t="shared" si="729"/>
        <v>0</v>
      </c>
      <c r="BM23" s="65">
        <f t="shared" si="168"/>
        <v>0</v>
      </c>
      <c r="BN23" s="43">
        <f t="shared" ref="BN23:BO23" si="730">SUM(BN18:BN22)</f>
        <v>0</v>
      </c>
      <c r="BO23" s="44">
        <f t="shared" si="730"/>
        <v>0</v>
      </c>
      <c r="BP23" s="65">
        <f t="shared" si="169"/>
        <v>0</v>
      </c>
      <c r="BQ23" s="43">
        <f t="shared" ref="BQ23:BR23" si="731">SUM(BQ18:BQ22)</f>
        <v>0</v>
      </c>
      <c r="BR23" s="44">
        <f t="shared" si="731"/>
        <v>0</v>
      </c>
      <c r="BS23" s="65">
        <f t="shared" si="170"/>
        <v>0</v>
      </c>
      <c r="BT23" s="43">
        <f t="shared" ref="BT23:BU23" si="732">SUM(BT18:BT22)</f>
        <v>0</v>
      </c>
      <c r="BU23" s="44">
        <f t="shared" si="732"/>
        <v>0</v>
      </c>
      <c r="BV23" s="65">
        <f t="shared" si="171"/>
        <v>0</v>
      </c>
      <c r="BW23" s="43">
        <f t="shared" ref="BW23:BX23" si="733">SUM(BW18:BW22)</f>
        <v>0</v>
      </c>
      <c r="BX23" s="44">
        <f t="shared" si="733"/>
        <v>0</v>
      </c>
      <c r="BY23" s="65">
        <f t="shared" si="172"/>
        <v>0</v>
      </c>
      <c r="BZ23" s="43">
        <f t="shared" ref="BZ23:CA23" si="734">SUM(BZ18:BZ22)</f>
        <v>0</v>
      </c>
      <c r="CA23" s="44">
        <f t="shared" si="734"/>
        <v>0</v>
      </c>
      <c r="CB23" s="65">
        <f t="shared" si="173"/>
        <v>0</v>
      </c>
      <c r="CC23" s="43">
        <f t="shared" si="174"/>
        <v>0</v>
      </c>
      <c r="CD23" s="44">
        <f t="shared" si="131"/>
        <v>0</v>
      </c>
      <c r="CE23" s="65">
        <f t="shared" si="131"/>
        <v>0</v>
      </c>
      <c r="CF23" s="44">
        <f t="shared" ref="CF23" si="735">SUM(CF18:CF22)</f>
        <v>0</v>
      </c>
      <c r="CG23" s="44">
        <f t="shared" ref="CG23" si="736">SUM(CG18:CG22)</f>
        <v>0</v>
      </c>
      <c r="CH23" s="65">
        <f t="shared" si="175"/>
        <v>0</v>
      </c>
      <c r="CI23" s="44">
        <f t="shared" ref="CI23" si="737">SUM(CI18:CI22)</f>
        <v>0</v>
      </c>
      <c r="CJ23" s="44">
        <f t="shared" ref="CJ23" si="738">SUM(CJ18:CJ22)</f>
        <v>0</v>
      </c>
      <c r="CK23" s="65">
        <f t="shared" si="176"/>
        <v>0</v>
      </c>
      <c r="CL23" s="44">
        <f t="shared" ref="CL23" si="739">SUM(CL18:CL22)</f>
        <v>0</v>
      </c>
      <c r="CM23" s="44">
        <f t="shared" ref="CM23" si="740">SUM(CM18:CM22)</f>
        <v>0</v>
      </c>
      <c r="CN23" s="65">
        <f t="shared" si="177"/>
        <v>0</v>
      </c>
      <c r="CO23" s="44">
        <f t="shared" ref="CO23" si="741">SUM(CO18:CO22)</f>
        <v>0</v>
      </c>
      <c r="CP23" s="44">
        <f t="shared" ref="CP23" si="742">SUM(CP18:CP22)</f>
        <v>0</v>
      </c>
      <c r="CQ23" s="65">
        <f t="shared" si="178"/>
        <v>0</v>
      </c>
      <c r="CR23" s="44">
        <f t="shared" ref="CR23:CS23" si="743">SUM(CR18:CR22)</f>
        <v>0</v>
      </c>
      <c r="CS23" s="44">
        <f t="shared" si="743"/>
        <v>0</v>
      </c>
      <c r="CT23" s="65">
        <f t="shared" si="179"/>
        <v>0</v>
      </c>
      <c r="CU23" s="44">
        <f t="shared" ref="CU23:CV23" si="744">SUM(CU18:CU22)</f>
        <v>0</v>
      </c>
      <c r="CV23" s="44">
        <f t="shared" si="744"/>
        <v>0</v>
      </c>
      <c r="CW23" s="65">
        <f t="shared" si="180"/>
        <v>0</v>
      </c>
      <c r="CX23" s="44">
        <f t="shared" ref="CX23:CY23" si="745">SUM(CX18:CX22)</f>
        <v>0</v>
      </c>
      <c r="CY23" s="44">
        <f t="shared" si="745"/>
        <v>0</v>
      </c>
      <c r="CZ23" s="65">
        <f t="shared" si="181"/>
        <v>0</v>
      </c>
      <c r="DA23" s="43">
        <f t="shared" si="182"/>
        <v>0</v>
      </c>
      <c r="DB23" s="44">
        <f t="shared" si="183"/>
        <v>0</v>
      </c>
      <c r="DC23" s="65">
        <f t="shared" si="184"/>
        <v>0</v>
      </c>
      <c r="DD23" s="44">
        <f t="shared" ref="DD23:DE23" si="746">SUM(DD18:DD22)</f>
        <v>0</v>
      </c>
      <c r="DE23" s="44">
        <f t="shared" si="746"/>
        <v>0</v>
      </c>
      <c r="DF23" s="65">
        <f t="shared" si="185"/>
        <v>0</v>
      </c>
      <c r="DG23" s="44">
        <f t="shared" ref="DG23:DH23" si="747">SUM(DG18:DG22)</f>
        <v>0</v>
      </c>
      <c r="DH23" s="44">
        <f t="shared" si="747"/>
        <v>0</v>
      </c>
      <c r="DI23" s="65">
        <f t="shared" si="186"/>
        <v>0</v>
      </c>
      <c r="DJ23" s="44">
        <f t="shared" ref="DJ23:DK23" si="748">SUM(DJ18:DJ22)</f>
        <v>0</v>
      </c>
      <c r="DK23" s="44">
        <f t="shared" si="748"/>
        <v>0</v>
      </c>
      <c r="DL23" s="65">
        <f t="shared" si="187"/>
        <v>0</v>
      </c>
      <c r="DM23" s="43">
        <f t="shared" si="188"/>
        <v>0</v>
      </c>
      <c r="DN23" s="44">
        <f t="shared" si="189"/>
        <v>0</v>
      </c>
      <c r="DO23" s="65">
        <f t="shared" si="190"/>
        <v>0</v>
      </c>
      <c r="DP23" s="44">
        <f t="shared" ref="DP23:DQ23" si="749">SUM(DP18:DP22)</f>
        <v>0</v>
      </c>
      <c r="DQ23" s="44">
        <f t="shared" si="749"/>
        <v>0</v>
      </c>
      <c r="DR23" s="65">
        <f t="shared" si="191"/>
        <v>0</v>
      </c>
      <c r="DS23" s="44">
        <f t="shared" ref="DS23:DT23" si="750">SUM(DS18:DS22)</f>
        <v>0</v>
      </c>
      <c r="DT23" s="44">
        <f t="shared" si="750"/>
        <v>0</v>
      </c>
      <c r="DU23" s="65">
        <f t="shared" si="192"/>
        <v>0</v>
      </c>
      <c r="DV23" s="44">
        <f t="shared" ref="DV23:DW23" si="751">SUM(DV18:DV22)</f>
        <v>0</v>
      </c>
      <c r="DW23" s="44">
        <f t="shared" si="751"/>
        <v>0</v>
      </c>
      <c r="DX23" s="65">
        <f t="shared" si="193"/>
        <v>0</v>
      </c>
      <c r="DY23" s="43">
        <f t="shared" si="194"/>
        <v>0</v>
      </c>
      <c r="DZ23" s="44">
        <f t="shared" si="195"/>
        <v>0</v>
      </c>
      <c r="EA23" s="65">
        <f t="shared" si="196"/>
        <v>0</v>
      </c>
      <c r="EB23" s="44">
        <f t="shared" ref="EB23:EC23" si="752">SUM(EB18:EB22)</f>
        <v>0</v>
      </c>
      <c r="EC23" s="44">
        <f t="shared" si="752"/>
        <v>0</v>
      </c>
      <c r="ED23" s="65">
        <f t="shared" si="197"/>
        <v>0</v>
      </c>
      <c r="EE23" s="44">
        <f t="shared" ref="EE23:EF23" si="753">SUM(EE18:EE22)</f>
        <v>0</v>
      </c>
      <c r="EF23" s="44">
        <f t="shared" si="753"/>
        <v>0</v>
      </c>
      <c r="EG23" s="65">
        <f t="shared" si="198"/>
        <v>0</v>
      </c>
      <c r="EH23" s="44">
        <f t="shared" ref="EH23:EI23" si="754">SUM(EH18:EH22)</f>
        <v>0</v>
      </c>
      <c r="EI23" s="44">
        <f t="shared" si="754"/>
        <v>0</v>
      </c>
      <c r="EJ23" s="65">
        <f t="shared" si="199"/>
        <v>0</v>
      </c>
      <c r="EK23" s="44">
        <f t="shared" ref="EK23:EL23" si="755">SUM(EK18:EK22)</f>
        <v>0</v>
      </c>
      <c r="EL23" s="44">
        <f t="shared" si="755"/>
        <v>0</v>
      </c>
      <c r="EM23" s="65">
        <f t="shared" si="200"/>
        <v>0</v>
      </c>
      <c r="EN23" s="44">
        <f t="shared" ref="EN23:EO23" si="756">SUM(EN18:EN22)</f>
        <v>0</v>
      </c>
      <c r="EO23" s="44">
        <f t="shared" si="756"/>
        <v>0</v>
      </c>
      <c r="EP23" s="65">
        <f t="shared" si="201"/>
        <v>0</v>
      </c>
      <c r="EQ23" s="44">
        <f t="shared" ref="EQ23:ER23" si="757">SUM(EQ18:EQ22)</f>
        <v>0</v>
      </c>
      <c r="ER23" s="44">
        <f t="shared" si="757"/>
        <v>0</v>
      </c>
      <c r="ES23" s="65">
        <f t="shared" si="202"/>
        <v>0</v>
      </c>
      <c r="ET23" s="44">
        <f t="shared" ref="ET23:EU23" si="758">SUM(ET18:ET22)</f>
        <v>0</v>
      </c>
      <c r="EU23" s="44">
        <f t="shared" si="758"/>
        <v>0</v>
      </c>
      <c r="EV23" s="65">
        <f t="shared" si="203"/>
        <v>0</v>
      </c>
      <c r="EW23" s="43">
        <f t="shared" si="204"/>
        <v>0</v>
      </c>
      <c r="EX23" s="44">
        <f t="shared" si="205"/>
        <v>0</v>
      </c>
      <c r="EY23" s="65">
        <f t="shared" si="206"/>
        <v>0</v>
      </c>
      <c r="EZ23" s="44">
        <f t="shared" ref="EZ23:FA23" si="759">SUM(EZ18:EZ22)</f>
        <v>9100</v>
      </c>
      <c r="FA23" s="44">
        <f t="shared" si="759"/>
        <v>0</v>
      </c>
      <c r="FB23" s="65">
        <f t="shared" si="207"/>
        <v>9100</v>
      </c>
      <c r="FC23" s="44">
        <f t="shared" ref="FC23:FD23" si="760">SUM(FC18:FC22)</f>
        <v>0</v>
      </c>
      <c r="FD23" s="44">
        <f t="shared" si="760"/>
        <v>0</v>
      </c>
      <c r="FE23" s="65">
        <f t="shared" si="208"/>
        <v>0</v>
      </c>
      <c r="FF23" s="43">
        <f t="shared" si="209"/>
        <v>9100</v>
      </c>
      <c r="FG23" s="44">
        <f t="shared" si="210"/>
        <v>0</v>
      </c>
      <c r="FH23" s="65">
        <f t="shared" si="211"/>
        <v>9100</v>
      </c>
      <c r="FI23" s="44">
        <f t="shared" ref="FI23:FJ23" si="761">SUM(FI18:FI22)</f>
        <v>0</v>
      </c>
      <c r="FJ23" s="44">
        <f t="shared" si="761"/>
        <v>0</v>
      </c>
      <c r="FK23" s="65">
        <f t="shared" si="212"/>
        <v>0</v>
      </c>
      <c r="FL23" s="44">
        <f t="shared" ref="FL23:FM23" si="762">SUM(FL18:FL22)</f>
        <v>0</v>
      </c>
      <c r="FM23" s="44">
        <f t="shared" si="762"/>
        <v>0</v>
      </c>
      <c r="FN23" s="65">
        <f t="shared" si="213"/>
        <v>0</v>
      </c>
      <c r="FO23" s="44">
        <f t="shared" ref="FO23:FP23" si="763">SUM(FO18:FO22)</f>
        <v>0</v>
      </c>
      <c r="FP23" s="44">
        <f t="shared" si="763"/>
        <v>0</v>
      </c>
      <c r="FQ23" s="65">
        <f t="shared" si="214"/>
        <v>0</v>
      </c>
      <c r="FR23" s="44">
        <f t="shared" ref="FR23:FS23" si="764">SUM(FR18:FR22)</f>
        <v>0</v>
      </c>
      <c r="FS23" s="44">
        <f t="shared" si="764"/>
        <v>0</v>
      </c>
      <c r="FT23" s="65">
        <f t="shared" si="215"/>
        <v>0</v>
      </c>
      <c r="FU23" s="43">
        <f t="shared" si="216"/>
        <v>0</v>
      </c>
      <c r="FV23" s="44">
        <f t="shared" si="217"/>
        <v>0</v>
      </c>
      <c r="FW23" s="65">
        <f t="shared" si="218"/>
        <v>0</v>
      </c>
      <c r="FX23" s="44">
        <f t="shared" ref="FX23:FY23" si="765">SUM(FX18:FX22)</f>
        <v>0</v>
      </c>
      <c r="FY23" s="44">
        <f t="shared" si="765"/>
        <v>0</v>
      </c>
      <c r="FZ23" s="65">
        <f t="shared" si="219"/>
        <v>0</v>
      </c>
      <c r="GA23" s="43">
        <f t="shared" ref="GA23" si="766">SUM(GA18:GA22)</f>
        <v>0</v>
      </c>
      <c r="GB23" s="44">
        <f t="shared" ref="GB23" si="767">SUM(GB18:GB22)</f>
        <v>0</v>
      </c>
      <c r="GC23" s="65">
        <f t="shared" si="220"/>
        <v>0</v>
      </c>
      <c r="GD23" s="44">
        <f t="shared" ref="GD23:GE23" si="768">SUM(GD18:GD22)</f>
        <v>0</v>
      </c>
      <c r="GE23" s="44">
        <f t="shared" si="768"/>
        <v>0</v>
      </c>
      <c r="GF23" s="65">
        <f t="shared" si="221"/>
        <v>0</v>
      </c>
      <c r="GG23" s="43">
        <f t="shared" si="222"/>
        <v>0</v>
      </c>
      <c r="GH23" s="44">
        <f t="shared" si="223"/>
        <v>0</v>
      </c>
      <c r="GI23" s="65">
        <f t="shared" si="224"/>
        <v>0</v>
      </c>
      <c r="GJ23" s="43">
        <f t="shared" si="225"/>
        <v>9100</v>
      </c>
      <c r="GK23" s="44">
        <f t="shared" si="226"/>
        <v>0</v>
      </c>
      <c r="GL23" s="65">
        <f t="shared" si="227"/>
        <v>9100</v>
      </c>
      <c r="GM23" s="44">
        <f t="shared" ref="GM23:GN23" si="769">SUM(GM18:GM22)</f>
        <v>0</v>
      </c>
      <c r="GN23" s="44">
        <f t="shared" si="769"/>
        <v>0</v>
      </c>
      <c r="GO23" s="65">
        <f t="shared" si="228"/>
        <v>0</v>
      </c>
      <c r="GP23" s="44">
        <f t="shared" ref="GP23:GQ23" si="770">SUM(GP18:GP22)</f>
        <v>0</v>
      </c>
      <c r="GQ23" s="44">
        <f t="shared" si="770"/>
        <v>0</v>
      </c>
      <c r="GR23" s="65">
        <f t="shared" si="229"/>
        <v>0</v>
      </c>
      <c r="GS23" s="44">
        <f t="shared" ref="GS23:GT23" si="771">SUM(GS18:GS22)</f>
        <v>0</v>
      </c>
      <c r="GT23" s="44">
        <f t="shared" si="771"/>
        <v>0</v>
      </c>
      <c r="GU23" s="65">
        <f t="shared" si="230"/>
        <v>0</v>
      </c>
      <c r="GV23" s="44">
        <f t="shared" ref="GV23:GW23" si="772">SUM(GV18:GV22)</f>
        <v>0</v>
      </c>
      <c r="GW23" s="44">
        <f t="shared" si="772"/>
        <v>0</v>
      </c>
      <c r="GX23" s="65">
        <f t="shared" si="231"/>
        <v>0</v>
      </c>
      <c r="GY23" s="44">
        <f t="shared" ref="GY23:GZ23" si="773">SUM(GY18:GY22)</f>
        <v>0</v>
      </c>
      <c r="GZ23" s="44">
        <f t="shared" si="773"/>
        <v>0</v>
      </c>
      <c r="HA23" s="65">
        <f t="shared" si="232"/>
        <v>0</v>
      </c>
      <c r="HB23" s="44">
        <f t="shared" ref="HB23:HC23" si="774">SUM(HB18:HB22)</f>
        <v>2455</v>
      </c>
      <c r="HC23" s="44">
        <f t="shared" si="774"/>
        <v>0</v>
      </c>
      <c r="HD23" s="65">
        <f t="shared" si="233"/>
        <v>2455</v>
      </c>
      <c r="HE23" s="43">
        <f t="shared" si="234"/>
        <v>2455</v>
      </c>
      <c r="HF23" s="44">
        <f t="shared" si="235"/>
        <v>0</v>
      </c>
      <c r="HG23" s="65">
        <f t="shared" si="236"/>
        <v>2455</v>
      </c>
      <c r="HH23" s="44">
        <f t="shared" ref="HH23:HI23" si="775">SUM(HH18:HH22)</f>
        <v>3446914</v>
      </c>
      <c r="HI23" s="44">
        <f t="shared" si="775"/>
        <v>41427</v>
      </c>
      <c r="HJ23" s="65">
        <f t="shared" si="237"/>
        <v>3488341</v>
      </c>
      <c r="HK23" s="43">
        <f t="shared" ref="HK23" si="776">SUM(HK18:HK22)</f>
        <v>143040</v>
      </c>
      <c r="HL23" s="44">
        <f t="shared" ref="HL23" si="777">SUM(HL18:HL22)</f>
        <v>0</v>
      </c>
      <c r="HM23" s="65">
        <f t="shared" si="238"/>
        <v>143040</v>
      </c>
      <c r="HN23" s="43">
        <f t="shared" si="239"/>
        <v>3589954</v>
      </c>
      <c r="HO23" s="44">
        <f t="shared" si="240"/>
        <v>41427</v>
      </c>
      <c r="HP23" s="65">
        <f t="shared" si="241"/>
        <v>3631381</v>
      </c>
      <c r="HQ23" s="44">
        <f t="shared" ref="HQ23:HR23" si="778">SUM(HQ18:HQ22)</f>
        <v>0</v>
      </c>
      <c r="HR23" s="44">
        <f t="shared" si="778"/>
        <v>0</v>
      </c>
      <c r="HS23" s="65">
        <f t="shared" si="242"/>
        <v>0</v>
      </c>
      <c r="HT23" s="43">
        <f t="shared" ref="HT23" si="779">SUM(HT18:HT22)</f>
        <v>0</v>
      </c>
      <c r="HU23" s="44">
        <f t="shared" ref="HU23" si="780">SUM(HU18:HU22)</f>
        <v>0</v>
      </c>
      <c r="HV23" s="65">
        <f t="shared" si="243"/>
        <v>0</v>
      </c>
      <c r="HW23" s="44">
        <f t="shared" ref="HW23:HX23" si="781">SUM(HW18:HW22)</f>
        <v>0</v>
      </c>
      <c r="HX23" s="44">
        <f t="shared" si="781"/>
        <v>0</v>
      </c>
      <c r="HY23" s="65">
        <f t="shared" si="244"/>
        <v>0</v>
      </c>
      <c r="HZ23" s="43">
        <f t="shared" ref="HZ23" si="782">SUM(HZ18:HZ22)</f>
        <v>0</v>
      </c>
      <c r="IA23" s="44">
        <f t="shared" ref="IA23" si="783">SUM(IA18:IA22)</f>
        <v>0</v>
      </c>
      <c r="IB23" s="65">
        <f t="shared" si="245"/>
        <v>0</v>
      </c>
      <c r="IC23" s="43">
        <f t="shared" si="246"/>
        <v>0</v>
      </c>
      <c r="ID23" s="44">
        <f t="shared" si="247"/>
        <v>0</v>
      </c>
      <c r="IE23" s="65">
        <f t="shared" si="248"/>
        <v>0</v>
      </c>
      <c r="IF23" s="44">
        <f t="shared" ref="IF23:IG23" si="784">SUM(IF18:IF22)</f>
        <v>0</v>
      </c>
      <c r="IG23" s="44">
        <f t="shared" si="784"/>
        <v>0</v>
      </c>
      <c r="IH23" s="65">
        <f t="shared" si="249"/>
        <v>0</v>
      </c>
      <c r="II23" s="43">
        <f t="shared" ref="II23" si="785">SUM(II18:II22)</f>
        <v>0</v>
      </c>
      <c r="IJ23" s="44">
        <f t="shared" ref="IJ23" si="786">SUM(IJ18:IJ22)</f>
        <v>0</v>
      </c>
      <c r="IK23" s="65">
        <f t="shared" si="250"/>
        <v>0</v>
      </c>
      <c r="IL23" s="44">
        <f t="shared" ref="IL23:IM23" si="787">SUM(IL18:IL22)</f>
        <v>0</v>
      </c>
      <c r="IM23" s="44">
        <f t="shared" si="787"/>
        <v>0</v>
      </c>
      <c r="IN23" s="65">
        <f t="shared" si="251"/>
        <v>0</v>
      </c>
      <c r="IO23" s="43">
        <f t="shared" si="252"/>
        <v>0</v>
      </c>
      <c r="IP23" s="44">
        <f t="shared" si="253"/>
        <v>0</v>
      </c>
      <c r="IQ23" s="65">
        <f t="shared" si="254"/>
        <v>0</v>
      </c>
      <c r="IR23" s="44">
        <f t="shared" ref="IR23:IS23" si="788">SUM(IR18:IR22)</f>
        <v>0</v>
      </c>
      <c r="IS23" s="44">
        <f t="shared" si="788"/>
        <v>0</v>
      </c>
      <c r="IT23" s="65">
        <f t="shared" si="255"/>
        <v>0</v>
      </c>
      <c r="IU23" s="44">
        <f t="shared" ref="IU23:IV23" si="789">SUM(IU18:IU22)</f>
        <v>0</v>
      </c>
      <c r="IV23" s="44">
        <f t="shared" si="789"/>
        <v>0</v>
      </c>
      <c r="IW23" s="65">
        <f t="shared" si="256"/>
        <v>0</v>
      </c>
      <c r="IX23" s="44">
        <f t="shared" ref="IX23:IY23" si="790">SUM(IX18:IX22)</f>
        <v>0</v>
      </c>
      <c r="IY23" s="44">
        <f t="shared" si="790"/>
        <v>0</v>
      </c>
      <c r="IZ23" s="65">
        <f t="shared" si="257"/>
        <v>0</v>
      </c>
      <c r="JA23" s="43">
        <f t="shared" si="258"/>
        <v>0</v>
      </c>
      <c r="JB23" s="44">
        <f t="shared" si="259"/>
        <v>0</v>
      </c>
      <c r="JC23" s="65">
        <f t="shared" si="260"/>
        <v>0</v>
      </c>
      <c r="JD23" s="44">
        <f t="shared" ref="JD23:JE23" si="791">SUM(JD18:JD22)</f>
        <v>0</v>
      </c>
      <c r="JE23" s="44">
        <f t="shared" si="791"/>
        <v>0</v>
      </c>
      <c r="JF23" s="65">
        <f t="shared" si="261"/>
        <v>0</v>
      </c>
      <c r="JG23" s="44">
        <f t="shared" ref="JG23:JH23" si="792">SUM(JG18:JG22)</f>
        <v>0</v>
      </c>
      <c r="JH23" s="44">
        <f t="shared" si="792"/>
        <v>0</v>
      </c>
      <c r="JI23" s="65">
        <f t="shared" si="262"/>
        <v>0</v>
      </c>
      <c r="JJ23" s="44">
        <f t="shared" ref="JJ23:JK23" si="793">SUM(JJ18:JJ22)</f>
        <v>0</v>
      </c>
      <c r="JK23" s="44">
        <f t="shared" si="793"/>
        <v>0</v>
      </c>
      <c r="JL23" s="65">
        <f t="shared" si="263"/>
        <v>0</v>
      </c>
      <c r="JM23" s="43">
        <f t="shared" si="264"/>
        <v>0</v>
      </c>
      <c r="JN23" s="44">
        <f t="shared" si="265"/>
        <v>0</v>
      </c>
      <c r="JO23" s="65">
        <f t="shared" si="266"/>
        <v>0</v>
      </c>
      <c r="JP23" s="44">
        <f t="shared" ref="JP23:JQ23" si="794">SUM(JP18:JP22)</f>
        <v>178</v>
      </c>
      <c r="JQ23" s="44">
        <f t="shared" si="794"/>
        <v>114</v>
      </c>
      <c r="JR23" s="65">
        <f t="shared" si="267"/>
        <v>292</v>
      </c>
      <c r="JS23" s="43">
        <f t="shared" ref="JS23" si="795">SUM(JS18:JS22)</f>
        <v>0</v>
      </c>
      <c r="JT23" s="44">
        <f t="shared" ref="JT23" si="796">SUM(JT18:JT22)</f>
        <v>0</v>
      </c>
      <c r="JU23" s="65">
        <f t="shared" si="268"/>
        <v>0</v>
      </c>
      <c r="JV23" s="43">
        <f t="shared" ref="JV23" si="797">SUM(JV18:JV22)</f>
        <v>0</v>
      </c>
      <c r="JW23" s="44">
        <f t="shared" ref="JW23" si="798">SUM(JW18:JW22)</f>
        <v>0</v>
      </c>
      <c r="JX23" s="65">
        <f t="shared" si="269"/>
        <v>0</v>
      </c>
      <c r="JY23" s="43">
        <f t="shared" si="270"/>
        <v>0</v>
      </c>
      <c r="JZ23" s="44">
        <f t="shared" si="271"/>
        <v>0</v>
      </c>
      <c r="KA23" s="65">
        <f t="shared" si="272"/>
        <v>0</v>
      </c>
      <c r="KB23" s="44">
        <f t="shared" ref="KB23:KC23" si="799">SUM(KB18:KB22)</f>
        <v>0</v>
      </c>
      <c r="KC23" s="44">
        <f t="shared" si="799"/>
        <v>0</v>
      </c>
      <c r="KD23" s="65">
        <f t="shared" si="273"/>
        <v>0</v>
      </c>
      <c r="KE23" s="43">
        <f t="shared" si="274"/>
        <v>3592587</v>
      </c>
      <c r="KF23" s="44">
        <f t="shared" si="275"/>
        <v>41541</v>
      </c>
      <c r="KG23" s="65">
        <f t="shared" si="276"/>
        <v>3634128</v>
      </c>
      <c r="KH23" s="43">
        <f t="shared" ref="KH23" si="800">SUM(KH18:KH22)</f>
        <v>0</v>
      </c>
      <c r="KI23" s="44">
        <f t="shared" ref="KI23" si="801">SUM(KI18:KI22)</f>
        <v>0</v>
      </c>
      <c r="KJ23" s="65">
        <f t="shared" si="277"/>
        <v>0</v>
      </c>
      <c r="KK23" s="44">
        <f t="shared" ref="KK23:KL23" si="802">SUM(KK18:KK22)</f>
        <v>0</v>
      </c>
      <c r="KL23" s="44">
        <f t="shared" si="802"/>
        <v>0</v>
      </c>
      <c r="KM23" s="65">
        <f t="shared" si="278"/>
        <v>0</v>
      </c>
      <c r="KN23" s="44">
        <f t="shared" ref="KN23:KO23" si="803">SUM(KN18:KN22)</f>
        <v>0</v>
      </c>
      <c r="KO23" s="44">
        <f t="shared" si="803"/>
        <v>0</v>
      </c>
      <c r="KP23" s="65">
        <f t="shared" si="279"/>
        <v>0</v>
      </c>
      <c r="KQ23" s="43">
        <f t="shared" si="280"/>
        <v>0</v>
      </c>
      <c r="KR23" s="44">
        <f t="shared" si="281"/>
        <v>0</v>
      </c>
      <c r="KS23" s="65">
        <f t="shared" si="282"/>
        <v>0</v>
      </c>
      <c r="KT23" s="44">
        <f t="shared" ref="KT23:KU23" si="804">SUM(KT18:KT22)</f>
        <v>0</v>
      </c>
      <c r="KU23" s="44">
        <f t="shared" si="804"/>
        <v>0</v>
      </c>
      <c r="KV23" s="65">
        <f t="shared" si="283"/>
        <v>0</v>
      </c>
      <c r="KW23" s="44">
        <f t="shared" ref="KW23:KX23" si="805">SUM(KW18:KW22)</f>
        <v>0</v>
      </c>
      <c r="KX23" s="44">
        <f t="shared" si="805"/>
        <v>0</v>
      </c>
      <c r="KY23" s="65">
        <f t="shared" si="284"/>
        <v>0</v>
      </c>
      <c r="KZ23" s="44">
        <f t="shared" ref="KZ23:LA23" si="806">SUM(KZ18:KZ22)</f>
        <v>0</v>
      </c>
      <c r="LA23" s="44">
        <f t="shared" si="806"/>
        <v>0</v>
      </c>
      <c r="LB23" s="65">
        <f t="shared" si="285"/>
        <v>0</v>
      </c>
      <c r="LC23" s="44">
        <f t="shared" ref="LC23:LD23" si="807">SUM(LC18:LC22)</f>
        <v>0</v>
      </c>
      <c r="LD23" s="44">
        <f t="shared" si="807"/>
        <v>0</v>
      </c>
      <c r="LE23" s="65">
        <f t="shared" si="286"/>
        <v>0</v>
      </c>
      <c r="LF23" s="44">
        <f t="shared" ref="LF23:LG23" si="808">SUM(LF18:LF22)</f>
        <v>0</v>
      </c>
      <c r="LG23" s="44">
        <f t="shared" si="808"/>
        <v>0</v>
      </c>
      <c r="LH23" s="65">
        <f t="shared" si="287"/>
        <v>0</v>
      </c>
      <c r="LI23" s="44">
        <f t="shared" ref="LI23:LJ23" si="809">SUM(LI18:LI22)</f>
        <v>0</v>
      </c>
      <c r="LJ23" s="44">
        <f t="shared" si="809"/>
        <v>0</v>
      </c>
      <c r="LK23" s="65">
        <f t="shared" si="288"/>
        <v>0</v>
      </c>
      <c r="LL23" s="44">
        <f t="shared" ref="LL23:LM23" si="810">SUM(LL18:LL22)</f>
        <v>0</v>
      </c>
      <c r="LM23" s="44">
        <f t="shared" si="810"/>
        <v>0</v>
      </c>
      <c r="LN23" s="65">
        <f t="shared" si="289"/>
        <v>0</v>
      </c>
      <c r="LO23" s="43">
        <f t="shared" si="290"/>
        <v>0</v>
      </c>
      <c r="LP23" s="44">
        <f t="shared" si="291"/>
        <v>0</v>
      </c>
      <c r="LQ23" s="65">
        <f t="shared" si="292"/>
        <v>0</v>
      </c>
      <c r="LR23" s="44">
        <f t="shared" ref="LR23:LS23" si="811">SUM(LR18:LR22)</f>
        <v>0</v>
      </c>
      <c r="LS23" s="44">
        <f t="shared" si="811"/>
        <v>0</v>
      </c>
      <c r="LT23" s="65">
        <f t="shared" si="293"/>
        <v>0</v>
      </c>
      <c r="LU23" s="44">
        <f t="shared" ref="LU23" si="812">SUM(LU18:LU22)</f>
        <v>0</v>
      </c>
      <c r="LV23" s="44">
        <f t="shared" ref="LV23" si="813">SUM(LV18:LV22)</f>
        <v>0</v>
      </c>
      <c r="LW23" s="65">
        <f t="shared" si="294"/>
        <v>0</v>
      </c>
      <c r="LX23" s="43">
        <f t="shared" si="295"/>
        <v>0</v>
      </c>
      <c r="LY23" s="44">
        <f t="shared" si="296"/>
        <v>0</v>
      </c>
      <c r="LZ23" s="65">
        <f t="shared" si="297"/>
        <v>0</v>
      </c>
      <c r="MA23" s="43">
        <f t="shared" si="298"/>
        <v>3601687</v>
      </c>
      <c r="MB23" s="44">
        <f t="shared" si="299"/>
        <v>41541</v>
      </c>
      <c r="MC23" s="65">
        <f t="shared" si="300"/>
        <v>3643228</v>
      </c>
      <c r="MD23" s="44">
        <f t="shared" ref="MD23:ME23" si="814">SUM(MD18:MD22)</f>
        <v>0</v>
      </c>
      <c r="ME23" s="44">
        <f t="shared" si="814"/>
        <v>0</v>
      </c>
      <c r="MF23" s="65">
        <f t="shared" si="301"/>
        <v>0</v>
      </c>
      <c r="MG23" s="44">
        <f t="shared" ref="MG23" si="815">SUM(MG18:MG22)</f>
        <v>0</v>
      </c>
      <c r="MH23" s="44">
        <f t="shared" ref="MH23:OY23" si="816">SUM(MH18:MH22)</f>
        <v>0</v>
      </c>
      <c r="MI23" s="65">
        <f t="shared" si="302"/>
        <v>0</v>
      </c>
      <c r="MJ23" s="44">
        <f t="shared" ref="MJ23" si="817">SUM(MJ18:MJ22)</f>
        <v>0</v>
      </c>
      <c r="MK23" s="44">
        <f t="shared" si="816"/>
        <v>0</v>
      </c>
      <c r="ML23" s="65">
        <f t="shared" si="303"/>
        <v>0</v>
      </c>
      <c r="MM23" s="44">
        <f t="shared" ref="MM23" si="818">SUM(MM18:MM22)</f>
        <v>0</v>
      </c>
      <c r="MN23" s="44">
        <f t="shared" si="816"/>
        <v>0</v>
      </c>
      <c r="MO23" s="65">
        <f t="shared" si="304"/>
        <v>0</v>
      </c>
      <c r="MP23" s="44">
        <f t="shared" ref="MP23" si="819">SUM(MP18:MP22)</f>
        <v>0</v>
      </c>
      <c r="MQ23" s="44">
        <f t="shared" si="816"/>
        <v>0</v>
      </c>
      <c r="MR23" s="65">
        <f t="shared" si="305"/>
        <v>0</v>
      </c>
      <c r="MS23" s="43">
        <f t="shared" si="816"/>
        <v>0</v>
      </c>
      <c r="MT23" s="44">
        <f t="shared" si="816"/>
        <v>0</v>
      </c>
      <c r="MU23" s="65">
        <f t="shared" si="306"/>
        <v>0</v>
      </c>
      <c r="MV23" s="44">
        <f t="shared" ref="MV23" si="820">SUM(MV18:MV22)</f>
        <v>0</v>
      </c>
      <c r="MW23" s="44">
        <f t="shared" si="816"/>
        <v>0</v>
      </c>
      <c r="MX23" s="65">
        <f t="shared" si="307"/>
        <v>0</v>
      </c>
      <c r="MY23" s="44">
        <f t="shared" ref="MY23" si="821">SUM(MY18:MY22)</f>
        <v>0</v>
      </c>
      <c r="MZ23" s="44">
        <f t="shared" si="816"/>
        <v>0</v>
      </c>
      <c r="NA23" s="65">
        <f t="shared" si="308"/>
        <v>0</v>
      </c>
      <c r="NB23" s="44">
        <f t="shared" ref="NB23" si="822">SUM(NB18:NB22)</f>
        <v>0</v>
      </c>
      <c r="NC23" s="44">
        <f t="shared" si="816"/>
        <v>0</v>
      </c>
      <c r="ND23" s="65">
        <f t="shared" si="309"/>
        <v>0</v>
      </c>
      <c r="NE23" s="43">
        <f t="shared" si="816"/>
        <v>0</v>
      </c>
      <c r="NF23" s="44">
        <f t="shared" si="816"/>
        <v>0</v>
      </c>
      <c r="NG23" s="65">
        <f t="shared" si="310"/>
        <v>0</v>
      </c>
      <c r="NH23" s="43">
        <f t="shared" si="816"/>
        <v>0</v>
      </c>
      <c r="NI23" s="44">
        <f t="shared" si="816"/>
        <v>0</v>
      </c>
      <c r="NJ23" s="65">
        <f t="shared" si="311"/>
        <v>0</v>
      </c>
      <c r="NK23" s="43">
        <f t="shared" si="312"/>
        <v>0</v>
      </c>
      <c r="NL23" s="44">
        <f t="shared" si="313"/>
        <v>0</v>
      </c>
      <c r="NM23" s="65">
        <f t="shared" si="314"/>
        <v>0</v>
      </c>
      <c r="NN23" s="44">
        <f t="shared" ref="NN23" si="823">SUM(NN18:NN22)</f>
        <v>0</v>
      </c>
      <c r="NO23" s="44">
        <f t="shared" si="816"/>
        <v>0</v>
      </c>
      <c r="NP23" s="65">
        <f t="shared" si="315"/>
        <v>0</v>
      </c>
      <c r="NQ23" s="44">
        <f t="shared" ref="NQ23" si="824">SUM(NQ18:NQ22)</f>
        <v>1554</v>
      </c>
      <c r="NR23" s="44">
        <f t="shared" ref="NR23" si="825">SUM(NR18:NR22)</f>
        <v>0</v>
      </c>
      <c r="NS23" s="65">
        <f t="shared" si="316"/>
        <v>1554</v>
      </c>
      <c r="NT23" s="44">
        <f t="shared" ref="NT23" si="826">SUM(NT18:NT22)</f>
        <v>0</v>
      </c>
      <c r="NU23" s="44">
        <f t="shared" ref="NU23" si="827">SUM(NU18:NU22)</f>
        <v>0</v>
      </c>
      <c r="NV23" s="65">
        <f t="shared" si="317"/>
        <v>0</v>
      </c>
      <c r="NW23" s="43">
        <f t="shared" ref="NW23:NX23" si="828">SUM(NW18:NW22)</f>
        <v>0</v>
      </c>
      <c r="NX23" s="44">
        <f t="shared" si="828"/>
        <v>0</v>
      </c>
      <c r="NY23" s="65">
        <f t="shared" si="318"/>
        <v>0</v>
      </c>
      <c r="NZ23" s="44">
        <f t="shared" ref="NZ23" si="829">SUM(NZ18:NZ22)</f>
        <v>0</v>
      </c>
      <c r="OA23" s="44">
        <f t="shared" ref="OA23" si="830">SUM(OA18:OA22)</f>
        <v>0</v>
      </c>
      <c r="OB23" s="65">
        <f t="shared" si="319"/>
        <v>0</v>
      </c>
      <c r="OC23" s="44">
        <f t="shared" ref="OC23:OD23" si="831">SUM(OC18:OC22)</f>
        <v>0</v>
      </c>
      <c r="OD23" s="44">
        <f t="shared" si="831"/>
        <v>0</v>
      </c>
      <c r="OE23" s="65">
        <f t="shared" si="320"/>
        <v>0</v>
      </c>
      <c r="OF23" s="43">
        <f t="shared" si="321"/>
        <v>1554</v>
      </c>
      <c r="OG23" s="44">
        <f t="shared" si="132"/>
        <v>0</v>
      </c>
      <c r="OH23" s="65">
        <f t="shared" si="132"/>
        <v>1554</v>
      </c>
      <c r="OI23" s="43">
        <f t="shared" si="816"/>
        <v>0</v>
      </c>
      <c r="OJ23" s="44">
        <f t="shared" si="816"/>
        <v>0</v>
      </c>
      <c r="OK23" s="65">
        <f t="shared" si="322"/>
        <v>0</v>
      </c>
      <c r="OL23" s="43">
        <f t="shared" si="816"/>
        <v>0</v>
      </c>
      <c r="OM23" s="44">
        <f t="shared" si="816"/>
        <v>0</v>
      </c>
      <c r="ON23" s="65">
        <f t="shared" si="323"/>
        <v>0</v>
      </c>
      <c r="OO23" s="43">
        <f t="shared" si="816"/>
        <v>0</v>
      </c>
      <c r="OP23" s="44">
        <f t="shared" si="816"/>
        <v>0</v>
      </c>
      <c r="OQ23" s="65">
        <f t="shared" si="324"/>
        <v>0</v>
      </c>
      <c r="OR23" s="43">
        <f t="shared" si="816"/>
        <v>0</v>
      </c>
      <c r="OS23" s="44">
        <f t="shared" si="816"/>
        <v>0</v>
      </c>
      <c r="OT23" s="65">
        <f t="shared" si="325"/>
        <v>0</v>
      </c>
      <c r="OU23" s="43">
        <f t="shared" si="816"/>
        <v>0</v>
      </c>
      <c r="OV23" s="44">
        <f t="shared" si="816"/>
        <v>0</v>
      </c>
      <c r="OW23" s="65">
        <f t="shared" si="326"/>
        <v>0</v>
      </c>
      <c r="OX23" s="43">
        <f t="shared" si="816"/>
        <v>0</v>
      </c>
      <c r="OY23" s="44">
        <f t="shared" si="816"/>
        <v>0</v>
      </c>
      <c r="OZ23" s="65">
        <f t="shared" si="327"/>
        <v>0</v>
      </c>
      <c r="PA23" s="43">
        <f t="shared" ref="PA23:PB23" si="832">SUM(PA18:PA22)</f>
        <v>0</v>
      </c>
      <c r="PB23" s="44">
        <f t="shared" si="832"/>
        <v>0</v>
      </c>
      <c r="PC23" s="65">
        <f t="shared" si="328"/>
        <v>0</v>
      </c>
      <c r="PD23" s="43">
        <f t="shared" ref="PD23:PE23" si="833">SUM(PD18:PD22)</f>
        <v>0</v>
      </c>
      <c r="PE23" s="44">
        <f t="shared" si="833"/>
        <v>0</v>
      </c>
      <c r="PF23" s="65">
        <f t="shared" si="329"/>
        <v>0</v>
      </c>
      <c r="PG23" s="43">
        <f t="shared" ref="PG23:PH23" si="834">SUM(PG18:PG22)</f>
        <v>0</v>
      </c>
      <c r="PH23" s="44">
        <f t="shared" si="834"/>
        <v>0</v>
      </c>
      <c r="PI23" s="65">
        <f t="shared" si="330"/>
        <v>0</v>
      </c>
      <c r="PJ23" s="43">
        <f t="shared" ref="PJ23:PK23" si="835">SUM(PJ18:PJ22)</f>
        <v>0</v>
      </c>
      <c r="PK23" s="44">
        <f t="shared" si="835"/>
        <v>0</v>
      </c>
      <c r="PL23" s="65">
        <f t="shared" si="331"/>
        <v>0</v>
      </c>
      <c r="PM23" s="43">
        <f t="shared" si="332"/>
        <v>0</v>
      </c>
      <c r="PN23" s="44">
        <f t="shared" si="133"/>
        <v>0</v>
      </c>
      <c r="PO23" s="65">
        <f t="shared" si="133"/>
        <v>0</v>
      </c>
      <c r="PP23" s="43">
        <f t="shared" ref="PP23" si="836">SUM(PP18:PP22)</f>
        <v>0</v>
      </c>
      <c r="PQ23" s="44">
        <f t="shared" ref="PQ23" si="837">SUM(PQ18:PQ22)</f>
        <v>0</v>
      </c>
      <c r="PR23" s="65">
        <f t="shared" si="333"/>
        <v>0</v>
      </c>
      <c r="PS23" s="43">
        <f t="shared" ref="PS23:PT23" si="838">SUM(PS18:PS22)</f>
        <v>0</v>
      </c>
      <c r="PT23" s="44">
        <f t="shared" si="838"/>
        <v>0</v>
      </c>
      <c r="PU23" s="65">
        <f t="shared" si="334"/>
        <v>0</v>
      </c>
      <c r="PV23" s="44">
        <f t="shared" ref="PV23" si="839">SUM(PV18:PV22)</f>
        <v>0</v>
      </c>
      <c r="PW23" s="44">
        <f t="shared" ref="PW23" si="840">SUM(PW18:PW22)</f>
        <v>0</v>
      </c>
      <c r="PX23" s="65">
        <f t="shared" si="335"/>
        <v>0</v>
      </c>
      <c r="PY23" s="43">
        <f t="shared" si="336"/>
        <v>0</v>
      </c>
      <c r="PZ23" s="44">
        <f t="shared" si="337"/>
        <v>0</v>
      </c>
      <c r="QA23" s="65">
        <f t="shared" si="338"/>
        <v>0</v>
      </c>
      <c r="QB23" s="43">
        <f t="shared" si="134"/>
        <v>1554</v>
      </c>
      <c r="QC23" s="44">
        <f t="shared" si="135"/>
        <v>0</v>
      </c>
      <c r="QD23" s="65">
        <f t="shared" si="136"/>
        <v>1554</v>
      </c>
      <c r="QE23" s="43">
        <f t="shared" si="137"/>
        <v>3603241</v>
      </c>
      <c r="QF23" s="44">
        <f t="shared" si="138"/>
        <v>41541</v>
      </c>
      <c r="QG23" s="65">
        <f t="shared" si="139"/>
        <v>3644782</v>
      </c>
      <c r="QH23" s="43">
        <f t="shared" si="140"/>
        <v>3603241</v>
      </c>
      <c r="QI23" s="44">
        <f t="shared" si="141"/>
        <v>41541</v>
      </c>
      <c r="QJ23" s="65">
        <f t="shared" si="142"/>
        <v>3644782</v>
      </c>
      <c r="QK23" s="43">
        <f t="shared" ref="QK23:QM23" si="841">SUM(QK18:QK22)</f>
        <v>-3446914</v>
      </c>
      <c r="QL23" s="44">
        <f t="shared" si="841"/>
        <v>-41427</v>
      </c>
      <c r="QM23" s="44">
        <f t="shared" si="841"/>
        <v>-3488341</v>
      </c>
      <c r="QN23" s="43">
        <f t="shared" si="339"/>
        <v>156327</v>
      </c>
      <c r="QO23" s="44">
        <f t="shared" si="340"/>
        <v>114</v>
      </c>
      <c r="QP23" s="65">
        <f t="shared" si="341"/>
        <v>156441</v>
      </c>
      <c r="QQ23" s="43">
        <f t="shared" si="143"/>
        <v>265432</v>
      </c>
      <c r="QR23" s="44">
        <f t="shared" si="144"/>
        <v>114</v>
      </c>
      <c r="QS23" s="65">
        <f t="shared" si="145"/>
        <v>265546</v>
      </c>
    </row>
    <row r="24" spans="1:461" ht="15.75">
      <c r="A24" s="6">
        <v>14</v>
      </c>
      <c r="B24" s="13" t="s">
        <v>14</v>
      </c>
      <c r="C24" s="39"/>
      <c r="D24" s="39"/>
      <c r="E24" s="62">
        <f t="shared" si="146"/>
        <v>0</v>
      </c>
      <c r="F24" s="39"/>
      <c r="G24" s="39"/>
      <c r="H24" s="62">
        <f t="shared" si="147"/>
        <v>0</v>
      </c>
      <c r="I24" s="39"/>
      <c r="J24" s="39"/>
      <c r="K24" s="62">
        <f t="shared" si="148"/>
        <v>0</v>
      </c>
      <c r="L24" s="39"/>
      <c r="M24" s="39"/>
      <c r="N24" s="62">
        <f t="shared" si="149"/>
        <v>0</v>
      </c>
      <c r="O24" s="39"/>
      <c r="P24" s="39"/>
      <c r="Q24" s="62">
        <f t="shared" si="150"/>
        <v>0</v>
      </c>
      <c r="R24" s="39"/>
      <c r="S24" s="39"/>
      <c r="T24" s="62">
        <f t="shared" si="151"/>
        <v>0</v>
      </c>
      <c r="U24" s="39"/>
      <c r="V24" s="39"/>
      <c r="W24" s="62">
        <f t="shared" si="152"/>
        <v>0</v>
      </c>
      <c r="X24" s="39"/>
      <c r="Y24" s="39"/>
      <c r="Z24" s="62">
        <f t="shared" si="153"/>
        <v>0</v>
      </c>
      <c r="AA24" s="39"/>
      <c r="AB24" s="39"/>
      <c r="AC24" s="62">
        <f t="shared" si="154"/>
        <v>0</v>
      </c>
      <c r="AD24" s="34">
        <f t="shared" si="155"/>
        <v>0</v>
      </c>
      <c r="AE24" s="39">
        <f t="shared" si="156"/>
        <v>0</v>
      </c>
      <c r="AF24" s="62">
        <f t="shared" si="157"/>
        <v>0</v>
      </c>
      <c r="AG24" s="39"/>
      <c r="AH24" s="39"/>
      <c r="AI24" s="62">
        <f t="shared" si="158"/>
        <v>0</v>
      </c>
      <c r="AJ24" s="39"/>
      <c r="AK24" s="39"/>
      <c r="AL24" s="62">
        <f t="shared" si="159"/>
        <v>0</v>
      </c>
      <c r="AM24" s="39"/>
      <c r="AN24" s="39"/>
      <c r="AO24" s="62">
        <f t="shared" si="160"/>
        <v>0</v>
      </c>
      <c r="AP24" s="39"/>
      <c r="AQ24" s="39"/>
      <c r="AR24" s="62">
        <f t="shared" si="161"/>
        <v>0</v>
      </c>
      <c r="AS24" s="39"/>
      <c r="AT24" s="39"/>
      <c r="AU24" s="62">
        <f t="shared" si="162"/>
        <v>0</v>
      </c>
      <c r="AV24" s="39"/>
      <c r="AW24" s="39"/>
      <c r="AX24" s="62">
        <f t="shared" si="163"/>
        <v>0</v>
      </c>
      <c r="AY24" s="39"/>
      <c r="AZ24" s="39"/>
      <c r="BA24" s="62">
        <f t="shared" si="164"/>
        <v>0</v>
      </c>
      <c r="BB24" s="39"/>
      <c r="BC24" s="39"/>
      <c r="BD24" s="62">
        <f t="shared" si="165"/>
        <v>0</v>
      </c>
      <c r="BE24" s="39"/>
      <c r="BF24" s="39"/>
      <c r="BG24" s="62">
        <f t="shared" si="166"/>
        <v>0</v>
      </c>
      <c r="BH24" s="34"/>
      <c r="BI24" s="39"/>
      <c r="BJ24" s="62">
        <f t="shared" si="167"/>
        <v>0</v>
      </c>
      <c r="BK24" s="34"/>
      <c r="BL24" s="39"/>
      <c r="BM24" s="62">
        <f t="shared" si="168"/>
        <v>0</v>
      </c>
      <c r="BN24" s="34"/>
      <c r="BO24" s="39">
        <v>46</v>
      </c>
      <c r="BP24" s="62">
        <f t="shared" si="169"/>
        <v>46</v>
      </c>
      <c r="BQ24" s="34"/>
      <c r="BR24" s="39"/>
      <c r="BS24" s="62">
        <f t="shared" si="170"/>
        <v>0</v>
      </c>
      <c r="BT24" s="34"/>
      <c r="BU24" s="39"/>
      <c r="BV24" s="62">
        <f t="shared" si="171"/>
        <v>0</v>
      </c>
      <c r="BW24" s="34"/>
      <c r="BX24" s="39"/>
      <c r="BY24" s="62">
        <f t="shared" si="172"/>
        <v>0</v>
      </c>
      <c r="BZ24" s="34"/>
      <c r="CA24" s="39"/>
      <c r="CB24" s="62">
        <f t="shared" si="173"/>
        <v>0</v>
      </c>
      <c r="CC24" s="34">
        <f t="shared" si="174"/>
        <v>0</v>
      </c>
      <c r="CD24" s="39">
        <f t="shared" si="131"/>
        <v>46</v>
      </c>
      <c r="CE24" s="62">
        <f t="shared" si="131"/>
        <v>46</v>
      </c>
      <c r="CF24" s="39"/>
      <c r="CG24" s="39"/>
      <c r="CH24" s="62">
        <f t="shared" si="175"/>
        <v>0</v>
      </c>
      <c r="CI24" s="39"/>
      <c r="CJ24" s="39"/>
      <c r="CK24" s="62">
        <f t="shared" si="176"/>
        <v>0</v>
      </c>
      <c r="CL24" s="39"/>
      <c r="CM24" s="39"/>
      <c r="CN24" s="62">
        <f t="shared" si="177"/>
        <v>0</v>
      </c>
      <c r="CO24" s="39"/>
      <c r="CP24" s="39"/>
      <c r="CQ24" s="62">
        <f t="shared" si="178"/>
        <v>0</v>
      </c>
      <c r="CR24" s="39"/>
      <c r="CS24" s="39"/>
      <c r="CT24" s="62">
        <f t="shared" si="179"/>
        <v>0</v>
      </c>
      <c r="CU24" s="39"/>
      <c r="CV24" s="39"/>
      <c r="CW24" s="62">
        <f t="shared" si="180"/>
        <v>0</v>
      </c>
      <c r="CX24" s="39"/>
      <c r="CY24" s="39"/>
      <c r="CZ24" s="62">
        <f t="shared" si="181"/>
        <v>0</v>
      </c>
      <c r="DA24" s="34">
        <f t="shared" si="182"/>
        <v>0</v>
      </c>
      <c r="DB24" s="39">
        <f t="shared" si="183"/>
        <v>0</v>
      </c>
      <c r="DC24" s="62">
        <f t="shared" si="184"/>
        <v>0</v>
      </c>
      <c r="DD24" s="39"/>
      <c r="DE24" s="39"/>
      <c r="DF24" s="62">
        <f t="shared" si="185"/>
        <v>0</v>
      </c>
      <c r="DG24" s="39">
        <f>766000-40000</f>
        <v>726000</v>
      </c>
      <c r="DH24" s="39">
        <v>20000</v>
      </c>
      <c r="DI24" s="62">
        <f t="shared" si="186"/>
        <v>746000</v>
      </c>
      <c r="DJ24" s="39">
        <f>3076-495+3094</f>
        <v>5675</v>
      </c>
      <c r="DK24" s="39"/>
      <c r="DL24" s="62">
        <f t="shared" si="187"/>
        <v>5675</v>
      </c>
      <c r="DM24" s="34">
        <f t="shared" si="188"/>
        <v>731675</v>
      </c>
      <c r="DN24" s="39">
        <f t="shared" si="189"/>
        <v>20000</v>
      </c>
      <c r="DO24" s="62">
        <f t="shared" si="190"/>
        <v>751675</v>
      </c>
      <c r="DP24" s="39"/>
      <c r="DQ24" s="39"/>
      <c r="DR24" s="62">
        <f t="shared" si="191"/>
        <v>0</v>
      </c>
      <c r="DS24" s="39"/>
      <c r="DT24" s="39"/>
      <c r="DU24" s="62">
        <f t="shared" si="192"/>
        <v>0</v>
      </c>
      <c r="DV24" s="39">
        <v>40000</v>
      </c>
      <c r="DW24" s="39">
        <f>15000-5000</f>
        <v>10000</v>
      </c>
      <c r="DX24" s="62">
        <f t="shared" si="193"/>
        <v>50000</v>
      </c>
      <c r="DY24" s="34">
        <f t="shared" si="194"/>
        <v>40000</v>
      </c>
      <c r="DZ24" s="39">
        <f t="shared" si="195"/>
        <v>10000</v>
      </c>
      <c r="EA24" s="62">
        <f t="shared" si="196"/>
        <v>50000</v>
      </c>
      <c r="EB24" s="39"/>
      <c r="EC24" s="39"/>
      <c r="ED24" s="62">
        <f t="shared" si="197"/>
        <v>0</v>
      </c>
      <c r="EE24" s="39"/>
      <c r="EF24" s="39"/>
      <c r="EG24" s="62">
        <f t="shared" si="198"/>
        <v>0</v>
      </c>
      <c r="EH24" s="39"/>
      <c r="EI24" s="39"/>
      <c r="EJ24" s="62">
        <f t="shared" si="199"/>
        <v>0</v>
      </c>
      <c r="EK24" s="39"/>
      <c r="EL24" s="39"/>
      <c r="EM24" s="62">
        <f t="shared" si="200"/>
        <v>0</v>
      </c>
      <c r="EN24" s="39"/>
      <c r="EO24" s="39"/>
      <c r="EP24" s="62">
        <f t="shared" si="201"/>
        <v>0</v>
      </c>
      <c r="EQ24" s="39"/>
      <c r="ER24" s="39"/>
      <c r="ES24" s="62">
        <f t="shared" si="202"/>
        <v>0</v>
      </c>
      <c r="ET24" s="39">
        <f>1811+600</f>
        <v>2411</v>
      </c>
      <c r="EU24" s="39">
        <v>611</v>
      </c>
      <c r="EV24" s="62">
        <f t="shared" si="203"/>
        <v>3022</v>
      </c>
      <c r="EW24" s="34">
        <f t="shared" si="204"/>
        <v>2411</v>
      </c>
      <c r="EX24" s="39">
        <f t="shared" si="205"/>
        <v>611</v>
      </c>
      <c r="EY24" s="62">
        <f t="shared" si="206"/>
        <v>3022</v>
      </c>
      <c r="EZ24" s="39">
        <f>21000+50</f>
        <v>21050</v>
      </c>
      <c r="FA24" s="39"/>
      <c r="FB24" s="62">
        <f t="shared" si="207"/>
        <v>21050</v>
      </c>
      <c r="FC24" s="39"/>
      <c r="FD24" s="39"/>
      <c r="FE24" s="62">
        <f t="shared" si="208"/>
        <v>0</v>
      </c>
      <c r="FF24" s="34">
        <f t="shared" si="209"/>
        <v>21050</v>
      </c>
      <c r="FG24" s="39">
        <f t="shared" si="210"/>
        <v>0</v>
      </c>
      <c r="FH24" s="62">
        <f t="shared" si="211"/>
        <v>21050</v>
      </c>
      <c r="FI24" s="39"/>
      <c r="FJ24" s="39"/>
      <c r="FK24" s="62">
        <f t="shared" si="212"/>
        <v>0</v>
      </c>
      <c r="FL24" s="39"/>
      <c r="FM24" s="39"/>
      <c r="FN24" s="62">
        <f t="shared" si="213"/>
        <v>0</v>
      </c>
      <c r="FO24" s="39"/>
      <c r="FP24" s="39"/>
      <c r="FQ24" s="62">
        <f t="shared" si="214"/>
        <v>0</v>
      </c>
      <c r="FR24" s="39"/>
      <c r="FS24" s="39"/>
      <c r="FT24" s="62">
        <f t="shared" si="215"/>
        <v>0</v>
      </c>
      <c r="FU24" s="34">
        <f t="shared" si="216"/>
        <v>0</v>
      </c>
      <c r="FV24" s="39">
        <f t="shared" si="217"/>
        <v>0</v>
      </c>
      <c r="FW24" s="62">
        <f t="shared" si="218"/>
        <v>0</v>
      </c>
      <c r="FX24" s="39"/>
      <c r="FY24" s="39"/>
      <c r="FZ24" s="62">
        <f t="shared" si="219"/>
        <v>0</v>
      </c>
      <c r="GA24" s="34"/>
      <c r="GB24" s="39"/>
      <c r="GC24" s="62">
        <f t="shared" si="220"/>
        <v>0</v>
      </c>
      <c r="GD24" s="39"/>
      <c r="GE24" s="39"/>
      <c r="GF24" s="62">
        <f t="shared" si="221"/>
        <v>0</v>
      </c>
      <c r="GG24" s="34">
        <f t="shared" si="222"/>
        <v>0</v>
      </c>
      <c r="GH24" s="39">
        <f t="shared" si="223"/>
        <v>0</v>
      </c>
      <c r="GI24" s="62">
        <f t="shared" si="224"/>
        <v>0</v>
      </c>
      <c r="GJ24" s="34">
        <f t="shared" si="225"/>
        <v>795136</v>
      </c>
      <c r="GK24" s="39">
        <f t="shared" si="226"/>
        <v>30657</v>
      </c>
      <c r="GL24" s="62">
        <f t="shared" si="227"/>
        <v>825793</v>
      </c>
      <c r="GM24" s="39">
        <f>116322+10416+19838+21190</f>
        <v>167766</v>
      </c>
      <c r="GN24" s="39">
        <f>7411+1</f>
        <v>7412</v>
      </c>
      <c r="GO24" s="62">
        <f t="shared" si="228"/>
        <v>175178</v>
      </c>
      <c r="GP24" s="39">
        <v>12000</v>
      </c>
      <c r="GQ24" s="39"/>
      <c r="GR24" s="62">
        <f t="shared" si="229"/>
        <v>12000</v>
      </c>
      <c r="GS24" s="39">
        <f>49013+11560+300+5000</f>
        <v>65873</v>
      </c>
      <c r="GT24" s="39">
        <v>1500</v>
      </c>
      <c r="GU24" s="62">
        <f t="shared" si="230"/>
        <v>67373</v>
      </c>
      <c r="GV24" s="39">
        <f>29313+7169</f>
        <v>36482</v>
      </c>
      <c r="GW24" s="39"/>
      <c r="GX24" s="62">
        <f t="shared" si="231"/>
        <v>36482</v>
      </c>
      <c r="GY24" s="39">
        <f>32500+655+1700+1374</f>
        <v>36229</v>
      </c>
      <c r="GZ24" s="39"/>
      <c r="HA24" s="62">
        <f t="shared" si="232"/>
        <v>36229</v>
      </c>
      <c r="HB24" s="39"/>
      <c r="HC24" s="39"/>
      <c r="HD24" s="62">
        <f t="shared" si="233"/>
        <v>0</v>
      </c>
      <c r="HE24" s="34">
        <f t="shared" si="234"/>
        <v>318350</v>
      </c>
      <c r="HF24" s="39">
        <f t="shared" si="235"/>
        <v>8912</v>
      </c>
      <c r="HG24" s="62">
        <f t="shared" si="236"/>
        <v>327262</v>
      </c>
      <c r="HH24" s="39"/>
      <c r="HI24" s="39"/>
      <c r="HJ24" s="62">
        <f t="shared" si="237"/>
        <v>0</v>
      </c>
      <c r="HK24" s="34"/>
      <c r="HL24" s="39"/>
      <c r="HM24" s="62">
        <f t="shared" si="238"/>
        <v>0</v>
      </c>
      <c r="HN24" s="34">
        <f t="shared" si="239"/>
        <v>0</v>
      </c>
      <c r="HO24" s="39">
        <f t="shared" si="240"/>
        <v>0</v>
      </c>
      <c r="HP24" s="62">
        <f t="shared" si="241"/>
        <v>0</v>
      </c>
      <c r="HQ24" s="39"/>
      <c r="HR24" s="39"/>
      <c r="HS24" s="62">
        <f t="shared" si="242"/>
        <v>0</v>
      </c>
      <c r="HT24" s="34"/>
      <c r="HU24" s="39"/>
      <c r="HV24" s="62">
        <f t="shared" si="243"/>
        <v>0</v>
      </c>
      <c r="HW24" s="39"/>
      <c r="HX24" s="39"/>
      <c r="HY24" s="62">
        <f t="shared" si="244"/>
        <v>0</v>
      </c>
      <c r="HZ24" s="34"/>
      <c r="IA24" s="39"/>
      <c r="IB24" s="62">
        <f t="shared" si="245"/>
        <v>0</v>
      </c>
      <c r="IC24" s="34">
        <f t="shared" si="246"/>
        <v>0</v>
      </c>
      <c r="ID24" s="39">
        <f t="shared" si="247"/>
        <v>0</v>
      </c>
      <c r="IE24" s="62">
        <f t="shared" si="248"/>
        <v>0</v>
      </c>
      <c r="IF24" s="39"/>
      <c r="IG24" s="39"/>
      <c r="IH24" s="62">
        <f t="shared" si="249"/>
        <v>0</v>
      </c>
      <c r="II24" s="34"/>
      <c r="IJ24" s="39"/>
      <c r="IK24" s="62">
        <f t="shared" si="250"/>
        <v>0</v>
      </c>
      <c r="IL24" s="39"/>
      <c r="IM24" s="39"/>
      <c r="IN24" s="62">
        <f t="shared" si="251"/>
        <v>0</v>
      </c>
      <c r="IO24" s="34">
        <f t="shared" si="252"/>
        <v>0</v>
      </c>
      <c r="IP24" s="39">
        <f t="shared" si="253"/>
        <v>0</v>
      </c>
      <c r="IQ24" s="62">
        <f t="shared" si="254"/>
        <v>0</v>
      </c>
      <c r="IR24" s="39"/>
      <c r="IS24" s="39"/>
      <c r="IT24" s="62">
        <f t="shared" si="255"/>
        <v>0</v>
      </c>
      <c r="IU24" s="39"/>
      <c r="IV24" s="39"/>
      <c r="IW24" s="62">
        <f t="shared" si="256"/>
        <v>0</v>
      </c>
      <c r="IX24" s="39"/>
      <c r="IY24" s="39"/>
      <c r="IZ24" s="62">
        <f t="shared" si="257"/>
        <v>0</v>
      </c>
      <c r="JA24" s="34">
        <f t="shared" si="258"/>
        <v>0</v>
      </c>
      <c r="JB24" s="39">
        <f t="shared" si="259"/>
        <v>0</v>
      </c>
      <c r="JC24" s="62">
        <f t="shared" si="260"/>
        <v>0</v>
      </c>
      <c r="JD24" s="39"/>
      <c r="JE24" s="39"/>
      <c r="JF24" s="62">
        <f t="shared" si="261"/>
        <v>0</v>
      </c>
      <c r="JG24" s="39"/>
      <c r="JH24" s="39"/>
      <c r="JI24" s="62">
        <f t="shared" si="262"/>
        <v>0</v>
      </c>
      <c r="JJ24" s="39"/>
      <c r="JK24" s="39"/>
      <c r="JL24" s="62">
        <f t="shared" si="263"/>
        <v>0</v>
      </c>
      <c r="JM24" s="34">
        <f t="shared" si="264"/>
        <v>0</v>
      </c>
      <c r="JN24" s="39">
        <f t="shared" si="265"/>
        <v>0</v>
      </c>
      <c r="JO24" s="62">
        <f t="shared" si="266"/>
        <v>0</v>
      </c>
      <c r="JP24" s="39">
        <v>500</v>
      </c>
      <c r="JQ24" s="39"/>
      <c r="JR24" s="62">
        <f t="shared" si="267"/>
        <v>500</v>
      </c>
      <c r="JS24" s="34"/>
      <c r="JT24" s="39"/>
      <c r="JU24" s="62">
        <f t="shared" si="268"/>
        <v>0</v>
      </c>
      <c r="JV24" s="34"/>
      <c r="JW24" s="39"/>
      <c r="JX24" s="62">
        <f t="shared" si="269"/>
        <v>0</v>
      </c>
      <c r="JY24" s="34">
        <f t="shared" si="270"/>
        <v>0</v>
      </c>
      <c r="JZ24" s="39">
        <f t="shared" si="271"/>
        <v>0</v>
      </c>
      <c r="KA24" s="62">
        <f t="shared" si="272"/>
        <v>0</v>
      </c>
      <c r="KB24" s="39"/>
      <c r="KC24" s="39"/>
      <c r="KD24" s="62">
        <f t="shared" si="273"/>
        <v>0</v>
      </c>
      <c r="KE24" s="34">
        <f t="shared" si="274"/>
        <v>318850</v>
      </c>
      <c r="KF24" s="39">
        <f t="shared" si="275"/>
        <v>8912</v>
      </c>
      <c r="KG24" s="62">
        <f t="shared" si="276"/>
        <v>327762</v>
      </c>
      <c r="KH24" s="34"/>
      <c r="KI24" s="39"/>
      <c r="KJ24" s="62">
        <f t="shared" si="277"/>
        <v>0</v>
      </c>
      <c r="KK24" s="39"/>
      <c r="KL24" s="39"/>
      <c r="KM24" s="62">
        <f t="shared" si="278"/>
        <v>0</v>
      </c>
      <c r="KN24" s="39"/>
      <c r="KO24" s="39"/>
      <c r="KP24" s="62">
        <f t="shared" si="279"/>
        <v>0</v>
      </c>
      <c r="KQ24" s="34">
        <f t="shared" si="280"/>
        <v>0</v>
      </c>
      <c r="KR24" s="39">
        <f t="shared" si="281"/>
        <v>0</v>
      </c>
      <c r="KS24" s="62">
        <f t="shared" si="282"/>
        <v>0</v>
      </c>
      <c r="KT24" s="39"/>
      <c r="KU24" s="39"/>
      <c r="KV24" s="62">
        <f t="shared" si="283"/>
        <v>0</v>
      </c>
      <c r="KW24" s="39"/>
      <c r="KX24" s="39"/>
      <c r="KY24" s="62">
        <f t="shared" si="284"/>
        <v>0</v>
      </c>
      <c r="KZ24" s="39"/>
      <c r="LA24" s="39"/>
      <c r="LB24" s="62">
        <f t="shared" si="285"/>
        <v>0</v>
      </c>
      <c r="LC24" s="39"/>
      <c r="LD24" s="39"/>
      <c r="LE24" s="62">
        <f t="shared" si="286"/>
        <v>0</v>
      </c>
      <c r="LF24" s="39"/>
      <c r="LG24" s="39"/>
      <c r="LH24" s="62">
        <f t="shared" si="287"/>
        <v>0</v>
      </c>
      <c r="LI24" s="39"/>
      <c r="LJ24" s="39"/>
      <c r="LK24" s="62">
        <f t="shared" si="288"/>
        <v>0</v>
      </c>
      <c r="LL24" s="39"/>
      <c r="LM24" s="39"/>
      <c r="LN24" s="62">
        <f t="shared" si="289"/>
        <v>0</v>
      </c>
      <c r="LO24" s="34">
        <f t="shared" si="290"/>
        <v>0</v>
      </c>
      <c r="LP24" s="39">
        <f t="shared" si="291"/>
        <v>0</v>
      </c>
      <c r="LQ24" s="62">
        <f t="shared" si="292"/>
        <v>0</v>
      </c>
      <c r="LR24" s="39"/>
      <c r="LS24" s="39"/>
      <c r="LT24" s="62">
        <f t="shared" si="293"/>
        <v>0</v>
      </c>
      <c r="LU24" s="39"/>
      <c r="LV24" s="39"/>
      <c r="LW24" s="62">
        <f t="shared" si="294"/>
        <v>0</v>
      </c>
      <c r="LX24" s="34">
        <f t="shared" si="295"/>
        <v>0</v>
      </c>
      <c r="LY24" s="39">
        <f t="shared" si="296"/>
        <v>0</v>
      </c>
      <c r="LZ24" s="62">
        <f t="shared" si="297"/>
        <v>0</v>
      </c>
      <c r="MA24" s="34">
        <f t="shared" si="298"/>
        <v>1113986</v>
      </c>
      <c r="MB24" s="39">
        <f t="shared" si="299"/>
        <v>39569</v>
      </c>
      <c r="MC24" s="62">
        <f t="shared" si="300"/>
        <v>1153555</v>
      </c>
      <c r="MD24" s="39"/>
      <c r="ME24" s="39"/>
      <c r="MF24" s="62">
        <f t="shared" si="301"/>
        <v>0</v>
      </c>
      <c r="MG24" s="39"/>
      <c r="MH24" s="39"/>
      <c r="MI24" s="62">
        <f t="shared" si="302"/>
        <v>0</v>
      </c>
      <c r="MJ24" s="39"/>
      <c r="MK24" s="39"/>
      <c r="ML24" s="62">
        <f t="shared" si="303"/>
        <v>0</v>
      </c>
      <c r="MM24" s="39"/>
      <c r="MN24" s="39"/>
      <c r="MO24" s="62">
        <f t="shared" si="304"/>
        <v>0</v>
      </c>
      <c r="MP24" s="39"/>
      <c r="MQ24" s="39"/>
      <c r="MR24" s="62">
        <f t="shared" si="305"/>
        <v>0</v>
      </c>
      <c r="MS24" s="34"/>
      <c r="MT24" s="39"/>
      <c r="MU24" s="62">
        <f t="shared" si="306"/>
        <v>0</v>
      </c>
      <c r="MV24" s="39"/>
      <c r="MW24" s="39"/>
      <c r="MX24" s="62">
        <f t="shared" si="307"/>
        <v>0</v>
      </c>
      <c r="MY24" s="39"/>
      <c r="MZ24" s="39"/>
      <c r="NA24" s="62">
        <f t="shared" si="308"/>
        <v>0</v>
      </c>
      <c r="NB24" s="39"/>
      <c r="NC24" s="39"/>
      <c r="ND24" s="62">
        <f t="shared" si="309"/>
        <v>0</v>
      </c>
      <c r="NE24" s="34"/>
      <c r="NF24" s="39"/>
      <c r="NG24" s="62">
        <f t="shared" si="310"/>
        <v>0</v>
      </c>
      <c r="NH24" s="34"/>
      <c r="NI24" s="39"/>
      <c r="NJ24" s="62">
        <f t="shared" si="311"/>
        <v>0</v>
      </c>
      <c r="NK24" s="34">
        <f t="shared" si="312"/>
        <v>0</v>
      </c>
      <c r="NL24" s="39">
        <f t="shared" si="313"/>
        <v>0</v>
      </c>
      <c r="NM24" s="62">
        <f t="shared" si="314"/>
        <v>0</v>
      </c>
      <c r="NN24" s="39"/>
      <c r="NO24" s="39"/>
      <c r="NP24" s="62">
        <f t="shared" si="315"/>
        <v>0</v>
      </c>
      <c r="NQ24" s="39"/>
      <c r="NR24" s="39"/>
      <c r="NS24" s="62">
        <f t="shared" si="316"/>
        <v>0</v>
      </c>
      <c r="NT24" s="39"/>
      <c r="NU24" s="39"/>
      <c r="NV24" s="62">
        <f t="shared" si="317"/>
        <v>0</v>
      </c>
      <c r="NW24" s="34"/>
      <c r="NX24" s="39"/>
      <c r="NY24" s="62">
        <f t="shared" si="318"/>
        <v>0</v>
      </c>
      <c r="NZ24" s="39"/>
      <c r="OA24" s="39"/>
      <c r="OB24" s="62">
        <f t="shared" si="319"/>
        <v>0</v>
      </c>
      <c r="OC24" s="39"/>
      <c r="OD24" s="39"/>
      <c r="OE24" s="62">
        <f t="shared" si="320"/>
        <v>0</v>
      </c>
      <c r="OF24" s="34">
        <f t="shared" si="321"/>
        <v>0</v>
      </c>
      <c r="OG24" s="39">
        <f t="shared" si="132"/>
        <v>0</v>
      </c>
      <c r="OH24" s="62">
        <f t="shared" si="132"/>
        <v>0</v>
      </c>
      <c r="OI24" s="34"/>
      <c r="OJ24" s="39"/>
      <c r="OK24" s="62">
        <f t="shared" si="322"/>
        <v>0</v>
      </c>
      <c r="OL24" s="34"/>
      <c r="OM24" s="39"/>
      <c r="ON24" s="62">
        <f t="shared" si="323"/>
        <v>0</v>
      </c>
      <c r="OO24" s="34"/>
      <c r="OP24" s="39"/>
      <c r="OQ24" s="62">
        <f t="shared" si="324"/>
        <v>0</v>
      </c>
      <c r="OR24" s="34"/>
      <c r="OS24" s="39"/>
      <c r="OT24" s="62">
        <f t="shared" si="325"/>
        <v>0</v>
      </c>
      <c r="OU24" s="34"/>
      <c r="OV24" s="39"/>
      <c r="OW24" s="62">
        <f t="shared" si="326"/>
        <v>0</v>
      </c>
      <c r="OX24" s="34"/>
      <c r="OY24" s="39"/>
      <c r="OZ24" s="62">
        <f t="shared" si="327"/>
        <v>0</v>
      </c>
      <c r="PA24" s="34"/>
      <c r="PB24" s="39"/>
      <c r="PC24" s="62">
        <f t="shared" si="328"/>
        <v>0</v>
      </c>
      <c r="PD24" s="34"/>
      <c r="PE24" s="39"/>
      <c r="PF24" s="62">
        <f t="shared" si="329"/>
        <v>0</v>
      </c>
      <c r="PG24" s="34"/>
      <c r="PH24" s="39"/>
      <c r="PI24" s="62">
        <f t="shared" si="330"/>
        <v>0</v>
      </c>
      <c r="PJ24" s="34"/>
      <c r="PK24" s="39"/>
      <c r="PL24" s="62">
        <f t="shared" si="331"/>
        <v>0</v>
      </c>
      <c r="PM24" s="34">
        <f t="shared" si="332"/>
        <v>0</v>
      </c>
      <c r="PN24" s="39">
        <f t="shared" si="133"/>
        <v>0</v>
      </c>
      <c r="PO24" s="62">
        <f t="shared" si="133"/>
        <v>0</v>
      </c>
      <c r="PP24" s="34"/>
      <c r="PQ24" s="39"/>
      <c r="PR24" s="62">
        <f t="shared" si="333"/>
        <v>0</v>
      </c>
      <c r="PS24" s="34"/>
      <c r="PT24" s="39"/>
      <c r="PU24" s="62">
        <f t="shared" si="334"/>
        <v>0</v>
      </c>
      <c r="PV24" s="39"/>
      <c r="PW24" s="39"/>
      <c r="PX24" s="62">
        <f t="shared" si="335"/>
        <v>0</v>
      </c>
      <c r="PY24" s="34">
        <f t="shared" si="336"/>
        <v>0</v>
      </c>
      <c r="PZ24" s="39">
        <f t="shared" si="337"/>
        <v>0</v>
      </c>
      <c r="QA24" s="62">
        <f t="shared" si="338"/>
        <v>0</v>
      </c>
      <c r="QB24" s="34">
        <f t="shared" si="134"/>
        <v>0</v>
      </c>
      <c r="QC24" s="39">
        <f t="shared" si="135"/>
        <v>0</v>
      </c>
      <c r="QD24" s="62">
        <f t="shared" si="136"/>
        <v>0</v>
      </c>
      <c r="QE24" s="34">
        <f t="shared" si="137"/>
        <v>1113986</v>
      </c>
      <c r="QF24" s="39">
        <f t="shared" si="138"/>
        <v>39569</v>
      </c>
      <c r="QG24" s="62">
        <f t="shared" si="139"/>
        <v>1153555</v>
      </c>
      <c r="QH24" s="34">
        <f t="shared" si="140"/>
        <v>1113986</v>
      </c>
      <c r="QI24" s="39">
        <f t="shared" si="141"/>
        <v>39569</v>
      </c>
      <c r="QJ24" s="62">
        <f t="shared" si="142"/>
        <v>1153555</v>
      </c>
      <c r="QK24" s="34"/>
      <c r="QL24" s="39"/>
      <c r="QM24" s="54"/>
      <c r="QN24" s="34">
        <f t="shared" si="339"/>
        <v>1113986</v>
      </c>
      <c r="QO24" s="39">
        <f t="shared" si="340"/>
        <v>39569</v>
      </c>
      <c r="QP24" s="62">
        <f t="shared" si="341"/>
        <v>1153555</v>
      </c>
      <c r="QQ24" s="34">
        <f t="shared" si="143"/>
        <v>1113986</v>
      </c>
      <c r="QR24" s="39">
        <f t="shared" si="144"/>
        <v>39569</v>
      </c>
      <c r="QS24" s="62">
        <f t="shared" si="145"/>
        <v>1153555</v>
      </c>
    </row>
    <row r="25" spans="1:461" ht="15.75">
      <c r="A25" s="2">
        <v>15</v>
      </c>
      <c r="B25" s="15" t="s">
        <v>15</v>
      </c>
      <c r="C25" s="40"/>
      <c r="D25" s="40"/>
      <c r="E25" s="63">
        <f t="shared" si="146"/>
        <v>0</v>
      </c>
      <c r="F25" s="40"/>
      <c r="G25" s="40"/>
      <c r="H25" s="63">
        <f t="shared" si="147"/>
        <v>0</v>
      </c>
      <c r="I25" s="40"/>
      <c r="J25" s="40"/>
      <c r="K25" s="63">
        <f t="shared" si="148"/>
        <v>0</v>
      </c>
      <c r="L25" s="40"/>
      <c r="M25" s="40"/>
      <c r="N25" s="63">
        <f t="shared" si="149"/>
        <v>0</v>
      </c>
      <c r="O25" s="40"/>
      <c r="P25" s="40"/>
      <c r="Q25" s="63">
        <f t="shared" si="150"/>
        <v>0</v>
      </c>
      <c r="R25" s="40"/>
      <c r="S25" s="40"/>
      <c r="T25" s="63">
        <f t="shared" si="151"/>
        <v>0</v>
      </c>
      <c r="U25" s="40"/>
      <c r="V25" s="40"/>
      <c r="W25" s="63">
        <f t="shared" si="152"/>
        <v>0</v>
      </c>
      <c r="X25" s="40"/>
      <c r="Y25" s="40"/>
      <c r="Z25" s="63">
        <f t="shared" si="153"/>
        <v>0</v>
      </c>
      <c r="AA25" s="40"/>
      <c r="AB25" s="40"/>
      <c r="AC25" s="63">
        <f t="shared" si="154"/>
        <v>0</v>
      </c>
      <c r="AD25" s="35">
        <f t="shared" si="155"/>
        <v>0</v>
      </c>
      <c r="AE25" s="40">
        <f t="shared" si="156"/>
        <v>0</v>
      </c>
      <c r="AF25" s="63">
        <f t="shared" si="157"/>
        <v>0</v>
      </c>
      <c r="AG25" s="40"/>
      <c r="AH25" s="40"/>
      <c r="AI25" s="63">
        <f t="shared" si="158"/>
        <v>0</v>
      </c>
      <c r="AJ25" s="40"/>
      <c r="AK25" s="40"/>
      <c r="AL25" s="63">
        <f t="shared" si="159"/>
        <v>0</v>
      </c>
      <c r="AM25" s="40"/>
      <c r="AN25" s="40"/>
      <c r="AO25" s="63">
        <f t="shared" si="160"/>
        <v>0</v>
      </c>
      <c r="AP25" s="40"/>
      <c r="AQ25" s="40"/>
      <c r="AR25" s="63">
        <f t="shared" si="161"/>
        <v>0</v>
      </c>
      <c r="AS25" s="40"/>
      <c r="AT25" s="40"/>
      <c r="AU25" s="63">
        <f t="shared" si="162"/>
        <v>0</v>
      </c>
      <c r="AV25" s="40"/>
      <c r="AW25" s="40"/>
      <c r="AX25" s="63">
        <f t="shared" si="163"/>
        <v>0</v>
      </c>
      <c r="AY25" s="40"/>
      <c r="AZ25" s="40"/>
      <c r="BA25" s="63">
        <f t="shared" si="164"/>
        <v>0</v>
      </c>
      <c r="BB25" s="40"/>
      <c r="BC25" s="40"/>
      <c r="BD25" s="63">
        <f t="shared" si="165"/>
        <v>0</v>
      </c>
      <c r="BE25" s="40"/>
      <c r="BF25" s="40"/>
      <c r="BG25" s="63">
        <f t="shared" si="166"/>
        <v>0</v>
      </c>
      <c r="BH25" s="35"/>
      <c r="BI25" s="40"/>
      <c r="BJ25" s="63">
        <f t="shared" si="167"/>
        <v>0</v>
      </c>
      <c r="BK25" s="35"/>
      <c r="BL25" s="40"/>
      <c r="BM25" s="63">
        <f t="shared" si="168"/>
        <v>0</v>
      </c>
      <c r="BN25" s="35"/>
      <c r="BO25" s="40"/>
      <c r="BP25" s="63">
        <f t="shared" si="169"/>
        <v>0</v>
      </c>
      <c r="BQ25" s="35"/>
      <c r="BR25" s="40"/>
      <c r="BS25" s="63">
        <f t="shared" si="170"/>
        <v>0</v>
      </c>
      <c r="BT25" s="35"/>
      <c r="BU25" s="40"/>
      <c r="BV25" s="63">
        <f t="shared" si="171"/>
        <v>0</v>
      </c>
      <c r="BW25" s="35"/>
      <c r="BX25" s="40"/>
      <c r="BY25" s="63">
        <f t="shared" si="172"/>
        <v>0</v>
      </c>
      <c r="BZ25" s="35"/>
      <c r="CA25" s="40"/>
      <c r="CB25" s="63">
        <f t="shared" si="173"/>
        <v>0</v>
      </c>
      <c r="CC25" s="35">
        <f t="shared" si="174"/>
        <v>0</v>
      </c>
      <c r="CD25" s="40">
        <f t="shared" si="131"/>
        <v>0</v>
      </c>
      <c r="CE25" s="63">
        <f t="shared" si="131"/>
        <v>0</v>
      </c>
      <c r="CF25" s="40"/>
      <c r="CG25" s="40"/>
      <c r="CH25" s="63">
        <f t="shared" si="175"/>
        <v>0</v>
      </c>
      <c r="CI25" s="40"/>
      <c r="CJ25" s="40"/>
      <c r="CK25" s="63">
        <f t="shared" si="176"/>
        <v>0</v>
      </c>
      <c r="CL25" s="40"/>
      <c r="CM25" s="40"/>
      <c r="CN25" s="63">
        <f t="shared" si="177"/>
        <v>0</v>
      </c>
      <c r="CO25" s="40"/>
      <c r="CP25" s="40"/>
      <c r="CQ25" s="63">
        <f t="shared" si="178"/>
        <v>0</v>
      </c>
      <c r="CR25" s="40"/>
      <c r="CS25" s="40"/>
      <c r="CT25" s="63">
        <f t="shared" si="179"/>
        <v>0</v>
      </c>
      <c r="CU25" s="40"/>
      <c r="CV25" s="40"/>
      <c r="CW25" s="63">
        <f t="shared" si="180"/>
        <v>0</v>
      </c>
      <c r="CX25" s="40"/>
      <c r="CY25" s="40"/>
      <c r="CZ25" s="63">
        <f t="shared" si="181"/>
        <v>0</v>
      </c>
      <c r="DA25" s="35">
        <f t="shared" si="182"/>
        <v>0</v>
      </c>
      <c r="DB25" s="40">
        <f t="shared" si="183"/>
        <v>0</v>
      </c>
      <c r="DC25" s="63">
        <f t="shared" si="184"/>
        <v>0</v>
      </c>
      <c r="DD25" s="40"/>
      <c r="DE25" s="40"/>
      <c r="DF25" s="63">
        <f t="shared" si="185"/>
        <v>0</v>
      </c>
      <c r="DG25" s="40"/>
      <c r="DH25" s="40"/>
      <c r="DI25" s="63">
        <f t="shared" si="186"/>
        <v>0</v>
      </c>
      <c r="DJ25" s="40">
        <v>5089</v>
      </c>
      <c r="DK25" s="40"/>
      <c r="DL25" s="63">
        <f t="shared" si="187"/>
        <v>5089</v>
      </c>
      <c r="DM25" s="35">
        <f t="shared" si="188"/>
        <v>5089</v>
      </c>
      <c r="DN25" s="40">
        <f t="shared" si="189"/>
        <v>0</v>
      </c>
      <c r="DO25" s="63">
        <f t="shared" si="190"/>
        <v>5089</v>
      </c>
      <c r="DP25" s="40"/>
      <c r="DQ25" s="40"/>
      <c r="DR25" s="63">
        <f t="shared" si="191"/>
        <v>0</v>
      </c>
      <c r="DS25" s="40"/>
      <c r="DT25" s="40"/>
      <c r="DU25" s="63">
        <f t="shared" si="192"/>
        <v>0</v>
      </c>
      <c r="DV25" s="40"/>
      <c r="DW25" s="40"/>
      <c r="DX25" s="63">
        <f t="shared" si="193"/>
        <v>0</v>
      </c>
      <c r="DY25" s="35">
        <f t="shared" si="194"/>
        <v>0</v>
      </c>
      <c r="DZ25" s="40">
        <f t="shared" si="195"/>
        <v>0</v>
      </c>
      <c r="EA25" s="63">
        <f t="shared" si="196"/>
        <v>0</v>
      </c>
      <c r="EB25" s="40"/>
      <c r="EC25" s="40"/>
      <c r="ED25" s="63">
        <f t="shared" si="197"/>
        <v>0</v>
      </c>
      <c r="EE25" s="40"/>
      <c r="EF25" s="40"/>
      <c r="EG25" s="63">
        <f t="shared" si="198"/>
        <v>0</v>
      </c>
      <c r="EH25" s="40"/>
      <c r="EI25" s="40"/>
      <c r="EJ25" s="63">
        <f t="shared" si="199"/>
        <v>0</v>
      </c>
      <c r="EK25" s="40"/>
      <c r="EL25" s="40"/>
      <c r="EM25" s="63">
        <f t="shared" si="200"/>
        <v>0</v>
      </c>
      <c r="EN25" s="40"/>
      <c r="EO25" s="40"/>
      <c r="EP25" s="63">
        <f t="shared" si="201"/>
        <v>0</v>
      </c>
      <c r="EQ25" s="40"/>
      <c r="ER25" s="40"/>
      <c r="ES25" s="63">
        <f t="shared" si="202"/>
        <v>0</v>
      </c>
      <c r="ET25" s="40"/>
      <c r="EU25" s="40"/>
      <c r="EV25" s="63">
        <f t="shared" si="203"/>
        <v>0</v>
      </c>
      <c r="EW25" s="35">
        <f t="shared" si="204"/>
        <v>0</v>
      </c>
      <c r="EX25" s="40">
        <f t="shared" si="205"/>
        <v>0</v>
      </c>
      <c r="EY25" s="63">
        <f t="shared" si="206"/>
        <v>0</v>
      </c>
      <c r="EZ25" s="40"/>
      <c r="FA25" s="40"/>
      <c r="FB25" s="63">
        <f t="shared" si="207"/>
        <v>0</v>
      </c>
      <c r="FC25" s="40"/>
      <c r="FD25" s="40"/>
      <c r="FE25" s="63">
        <f t="shared" si="208"/>
        <v>0</v>
      </c>
      <c r="FF25" s="35">
        <f t="shared" si="209"/>
        <v>0</v>
      </c>
      <c r="FG25" s="40">
        <f t="shared" si="210"/>
        <v>0</v>
      </c>
      <c r="FH25" s="63">
        <f t="shared" si="211"/>
        <v>0</v>
      </c>
      <c r="FI25" s="40"/>
      <c r="FJ25" s="40"/>
      <c r="FK25" s="63">
        <f t="shared" si="212"/>
        <v>0</v>
      </c>
      <c r="FL25" s="40"/>
      <c r="FM25" s="40"/>
      <c r="FN25" s="63">
        <f t="shared" si="213"/>
        <v>0</v>
      </c>
      <c r="FO25" s="40"/>
      <c r="FP25" s="40"/>
      <c r="FQ25" s="63">
        <f t="shared" si="214"/>
        <v>0</v>
      </c>
      <c r="FR25" s="40"/>
      <c r="FS25" s="40"/>
      <c r="FT25" s="63">
        <f t="shared" si="215"/>
        <v>0</v>
      </c>
      <c r="FU25" s="35">
        <f t="shared" si="216"/>
        <v>0</v>
      </c>
      <c r="FV25" s="40">
        <f t="shared" si="217"/>
        <v>0</v>
      </c>
      <c r="FW25" s="63">
        <f t="shared" si="218"/>
        <v>0</v>
      </c>
      <c r="FX25" s="40"/>
      <c r="FY25" s="40"/>
      <c r="FZ25" s="63">
        <f t="shared" si="219"/>
        <v>0</v>
      </c>
      <c r="GA25" s="35"/>
      <c r="GB25" s="40"/>
      <c r="GC25" s="63">
        <f t="shared" si="220"/>
        <v>0</v>
      </c>
      <c r="GD25" s="40"/>
      <c r="GE25" s="40"/>
      <c r="GF25" s="63">
        <f t="shared" si="221"/>
        <v>0</v>
      </c>
      <c r="GG25" s="35">
        <f t="shared" si="222"/>
        <v>0</v>
      </c>
      <c r="GH25" s="40">
        <f t="shared" si="223"/>
        <v>0</v>
      </c>
      <c r="GI25" s="63">
        <f t="shared" si="224"/>
        <v>0</v>
      </c>
      <c r="GJ25" s="35">
        <f t="shared" si="225"/>
        <v>5089</v>
      </c>
      <c r="GK25" s="40">
        <f t="shared" si="226"/>
        <v>0</v>
      </c>
      <c r="GL25" s="63">
        <f t="shared" si="227"/>
        <v>5089</v>
      </c>
      <c r="GM25" s="40"/>
      <c r="GN25" s="40"/>
      <c r="GO25" s="63">
        <f t="shared" si="228"/>
        <v>0</v>
      </c>
      <c r="GP25" s="40"/>
      <c r="GQ25" s="40"/>
      <c r="GR25" s="63">
        <f t="shared" si="229"/>
        <v>0</v>
      </c>
      <c r="GS25" s="40"/>
      <c r="GT25" s="40"/>
      <c r="GU25" s="63">
        <f t="shared" si="230"/>
        <v>0</v>
      </c>
      <c r="GV25" s="40"/>
      <c r="GW25" s="40"/>
      <c r="GX25" s="63">
        <f t="shared" si="231"/>
        <v>0</v>
      </c>
      <c r="GY25" s="40">
        <v>10000</v>
      </c>
      <c r="GZ25" s="40"/>
      <c r="HA25" s="63">
        <f t="shared" si="232"/>
        <v>10000</v>
      </c>
      <c r="HB25" s="40"/>
      <c r="HC25" s="40"/>
      <c r="HD25" s="63">
        <f t="shared" si="233"/>
        <v>0</v>
      </c>
      <c r="HE25" s="35">
        <f t="shared" si="234"/>
        <v>10000</v>
      </c>
      <c r="HF25" s="40">
        <f t="shared" si="235"/>
        <v>0</v>
      </c>
      <c r="HG25" s="63">
        <f t="shared" si="236"/>
        <v>10000</v>
      </c>
      <c r="HH25" s="40"/>
      <c r="HI25" s="40"/>
      <c r="HJ25" s="63">
        <f t="shared" si="237"/>
        <v>0</v>
      </c>
      <c r="HK25" s="35"/>
      <c r="HL25" s="40"/>
      <c r="HM25" s="63">
        <f t="shared" si="238"/>
        <v>0</v>
      </c>
      <c r="HN25" s="35">
        <f t="shared" si="239"/>
        <v>0</v>
      </c>
      <c r="HO25" s="40">
        <f t="shared" si="240"/>
        <v>0</v>
      </c>
      <c r="HP25" s="63">
        <f t="shared" si="241"/>
        <v>0</v>
      </c>
      <c r="HQ25" s="40"/>
      <c r="HR25" s="40"/>
      <c r="HS25" s="63">
        <f t="shared" si="242"/>
        <v>0</v>
      </c>
      <c r="HT25" s="35"/>
      <c r="HU25" s="40"/>
      <c r="HV25" s="63">
        <f t="shared" si="243"/>
        <v>0</v>
      </c>
      <c r="HW25" s="40"/>
      <c r="HX25" s="40"/>
      <c r="HY25" s="63">
        <f t="shared" si="244"/>
        <v>0</v>
      </c>
      <c r="HZ25" s="35"/>
      <c r="IA25" s="40"/>
      <c r="IB25" s="63">
        <f t="shared" si="245"/>
        <v>0</v>
      </c>
      <c r="IC25" s="35">
        <f t="shared" si="246"/>
        <v>0</v>
      </c>
      <c r="ID25" s="40">
        <f t="shared" si="247"/>
        <v>0</v>
      </c>
      <c r="IE25" s="63">
        <f t="shared" si="248"/>
        <v>0</v>
      </c>
      <c r="IF25" s="40"/>
      <c r="IG25" s="40"/>
      <c r="IH25" s="63">
        <f t="shared" si="249"/>
        <v>0</v>
      </c>
      <c r="II25" s="35"/>
      <c r="IJ25" s="40"/>
      <c r="IK25" s="63">
        <f t="shared" si="250"/>
        <v>0</v>
      </c>
      <c r="IL25" s="40"/>
      <c r="IM25" s="40"/>
      <c r="IN25" s="63">
        <f t="shared" si="251"/>
        <v>0</v>
      </c>
      <c r="IO25" s="35">
        <f t="shared" si="252"/>
        <v>0</v>
      </c>
      <c r="IP25" s="40">
        <f t="shared" si="253"/>
        <v>0</v>
      </c>
      <c r="IQ25" s="63">
        <f t="shared" si="254"/>
        <v>0</v>
      </c>
      <c r="IR25" s="40">
        <v>48692</v>
      </c>
      <c r="IS25" s="40">
        <f>828-6038</f>
        <v>-5210</v>
      </c>
      <c r="IT25" s="63">
        <f t="shared" si="255"/>
        <v>43482</v>
      </c>
      <c r="IU25" s="40">
        <f>252818+10000</f>
        <v>262818</v>
      </c>
      <c r="IV25" s="40">
        <f>-73712+16003</f>
        <v>-57709</v>
      </c>
      <c r="IW25" s="63">
        <f t="shared" si="256"/>
        <v>205109</v>
      </c>
      <c r="IX25" s="40">
        <f>1400+5500</f>
        <v>6900</v>
      </c>
      <c r="IY25" s="40"/>
      <c r="IZ25" s="63">
        <f t="shared" si="257"/>
        <v>6900</v>
      </c>
      <c r="JA25" s="35">
        <f t="shared" si="258"/>
        <v>318410</v>
      </c>
      <c r="JB25" s="40">
        <f t="shared" si="259"/>
        <v>-62919</v>
      </c>
      <c r="JC25" s="63">
        <f t="shared" si="260"/>
        <v>255491</v>
      </c>
      <c r="JD25" s="40"/>
      <c r="JE25" s="40"/>
      <c r="JF25" s="63">
        <f t="shared" si="261"/>
        <v>0</v>
      </c>
      <c r="JG25" s="40"/>
      <c r="JH25" s="40"/>
      <c r="JI25" s="63">
        <f t="shared" si="262"/>
        <v>0</v>
      </c>
      <c r="JJ25" s="40"/>
      <c r="JK25" s="40"/>
      <c r="JL25" s="63">
        <f t="shared" si="263"/>
        <v>0</v>
      </c>
      <c r="JM25" s="35">
        <f t="shared" si="264"/>
        <v>0</v>
      </c>
      <c r="JN25" s="40">
        <f t="shared" si="265"/>
        <v>0</v>
      </c>
      <c r="JO25" s="63">
        <f t="shared" si="266"/>
        <v>0</v>
      </c>
      <c r="JP25" s="40">
        <v>50</v>
      </c>
      <c r="JQ25" s="40"/>
      <c r="JR25" s="63">
        <f t="shared" si="267"/>
        <v>50</v>
      </c>
      <c r="JS25" s="35"/>
      <c r="JT25" s="40"/>
      <c r="JU25" s="63">
        <f t="shared" si="268"/>
        <v>0</v>
      </c>
      <c r="JV25" s="35"/>
      <c r="JW25" s="40"/>
      <c r="JX25" s="63">
        <f t="shared" si="269"/>
        <v>0</v>
      </c>
      <c r="JY25" s="35">
        <f t="shared" si="270"/>
        <v>0</v>
      </c>
      <c r="JZ25" s="40">
        <f t="shared" si="271"/>
        <v>0</v>
      </c>
      <c r="KA25" s="63">
        <f t="shared" si="272"/>
        <v>0</v>
      </c>
      <c r="KB25" s="40"/>
      <c r="KC25" s="40"/>
      <c r="KD25" s="63">
        <f t="shared" si="273"/>
        <v>0</v>
      </c>
      <c r="KE25" s="35">
        <f t="shared" si="274"/>
        <v>328460</v>
      </c>
      <c r="KF25" s="40">
        <f t="shared" si="275"/>
        <v>-62919</v>
      </c>
      <c r="KG25" s="63">
        <f t="shared" si="276"/>
        <v>265541</v>
      </c>
      <c r="KH25" s="35"/>
      <c r="KI25" s="40"/>
      <c r="KJ25" s="63">
        <f t="shared" si="277"/>
        <v>0</v>
      </c>
      <c r="KK25" s="40"/>
      <c r="KL25" s="40"/>
      <c r="KM25" s="63">
        <f t="shared" si="278"/>
        <v>0</v>
      </c>
      <c r="KN25" s="40"/>
      <c r="KO25" s="40"/>
      <c r="KP25" s="63">
        <f t="shared" si="279"/>
        <v>0</v>
      </c>
      <c r="KQ25" s="35">
        <f t="shared" si="280"/>
        <v>0</v>
      </c>
      <c r="KR25" s="40">
        <f t="shared" si="281"/>
        <v>0</v>
      </c>
      <c r="KS25" s="63">
        <f t="shared" si="282"/>
        <v>0</v>
      </c>
      <c r="KT25" s="40"/>
      <c r="KU25" s="40"/>
      <c r="KV25" s="63">
        <f t="shared" si="283"/>
        <v>0</v>
      </c>
      <c r="KW25" s="40"/>
      <c r="KX25" s="40"/>
      <c r="KY25" s="63">
        <f t="shared" si="284"/>
        <v>0</v>
      </c>
      <c r="KZ25" s="40"/>
      <c r="LA25" s="40"/>
      <c r="LB25" s="63">
        <f t="shared" si="285"/>
        <v>0</v>
      </c>
      <c r="LC25" s="40"/>
      <c r="LD25" s="40"/>
      <c r="LE25" s="63">
        <f t="shared" si="286"/>
        <v>0</v>
      </c>
      <c r="LF25" s="40"/>
      <c r="LG25" s="40"/>
      <c r="LH25" s="63">
        <f t="shared" si="287"/>
        <v>0</v>
      </c>
      <c r="LI25" s="40"/>
      <c r="LJ25" s="40"/>
      <c r="LK25" s="63">
        <f t="shared" si="288"/>
        <v>0</v>
      </c>
      <c r="LL25" s="40"/>
      <c r="LM25" s="40"/>
      <c r="LN25" s="63">
        <f t="shared" si="289"/>
        <v>0</v>
      </c>
      <c r="LO25" s="35">
        <f t="shared" si="290"/>
        <v>0</v>
      </c>
      <c r="LP25" s="40">
        <f t="shared" si="291"/>
        <v>0</v>
      </c>
      <c r="LQ25" s="63">
        <f t="shared" si="292"/>
        <v>0</v>
      </c>
      <c r="LR25" s="40"/>
      <c r="LS25" s="40"/>
      <c r="LT25" s="63">
        <f t="shared" si="293"/>
        <v>0</v>
      </c>
      <c r="LU25" s="40"/>
      <c r="LV25" s="40"/>
      <c r="LW25" s="63">
        <f t="shared" si="294"/>
        <v>0</v>
      </c>
      <c r="LX25" s="35">
        <f t="shared" si="295"/>
        <v>0</v>
      </c>
      <c r="LY25" s="40">
        <f t="shared" si="296"/>
        <v>0</v>
      </c>
      <c r="LZ25" s="63">
        <f t="shared" si="297"/>
        <v>0</v>
      </c>
      <c r="MA25" s="35">
        <f t="shared" si="298"/>
        <v>333549</v>
      </c>
      <c r="MB25" s="40">
        <f t="shared" si="299"/>
        <v>-62919</v>
      </c>
      <c r="MC25" s="63">
        <f t="shared" si="300"/>
        <v>270630</v>
      </c>
      <c r="MD25" s="40"/>
      <c r="ME25" s="40"/>
      <c r="MF25" s="63">
        <f t="shared" si="301"/>
        <v>0</v>
      </c>
      <c r="MG25" s="40"/>
      <c r="MH25" s="40"/>
      <c r="MI25" s="63">
        <f t="shared" si="302"/>
        <v>0</v>
      </c>
      <c r="MJ25" s="40"/>
      <c r="MK25" s="40"/>
      <c r="ML25" s="63">
        <f t="shared" si="303"/>
        <v>0</v>
      </c>
      <c r="MM25" s="40"/>
      <c r="MN25" s="40"/>
      <c r="MO25" s="63">
        <f t="shared" si="304"/>
        <v>0</v>
      </c>
      <c r="MP25" s="40"/>
      <c r="MQ25" s="40"/>
      <c r="MR25" s="63">
        <f t="shared" si="305"/>
        <v>0</v>
      </c>
      <c r="MS25" s="35"/>
      <c r="MT25" s="40"/>
      <c r="MU25" s="63">
        <f t="shared" si="306"/>
        <v>0</v>
      </c>
      <c r="MV25" s="40"/>
      <c r="MW25" s="40"/>
      <c r="MX25" s="63">
        <f t="shared" si="307"/>
        <v>0</v>
      </c>
      <c r="MY25" s="40"/>
      <c r="MZ25" s="40"/>
      <c r="NA25" s="63">
        <f t="shared" si="308"/>
        <v>0</v>
      </c>
      <c r="NB25" s="40"/>
      <c r="NC25" s="40"/>
      <c r="ND25" s="63">
        <f t="shared" si="309"/>
        <v>0</v>
      </c>
      <c r="NE25" s="35"/>
      <c r="NF25" s="40"/>
      <c r="NG25" s="63">
        <f t="shared" si="310"/>
        <v>0</v>
      </c>
      <c r="NH25" s="35"/>
      <c r="NI25" s="40"/>
      <c r="NJ25" s="63">
        <f t="shared" si="311"/>
        <v>0</v>
      </c>
      <c r="NK25" s="35">
        <f t="shared" si="312"/>
        <v>0</v>
      </c>
      <c r="NL25" s="40">
        <f t="shared" si="313"/>
        <v>0</v>
      </c>
      <c r="NM25" s="63">
        <f t="shared" si="314"/>
        <v>0</v>
      </c>
      <c r="NN25" s="40"/>
      <c r="NO25" s="40"/>
      <c r="NP25" s="63">
        <f t="shared" si="315"/>
        <v>0</v>
      </c>
      <c r="NQ25" s="40"/>
      <c r="NR25" s="40"/>
      <c r="NS25" s="63">
        <f t="shared" si="316"/>
        <v>0</v>
      </c>
      <c r="NT25" s="40"/>
      <c r="NU25" s="40"/>
      <c r="NV25" s="63">
        <f t="shared" si="317"/>
        <v>0</v>
      </c>
      <c r="NW25" s="35">
        <f>184000-21094</f>
        <v>162906</v>
      </c>
      <c r="NX25" s="40"/>
      <c r="NY25" s="63">
        <f t="shared" si="318"/>
        <v>162906</v>
      </c>
      <c r="NZ25" s="40"/>
      <c r="OA25" s="40"/>
      <c r="OB25" s="63">
        <f t="shared" si="319"/>
        <v>0</v>
      </c>
      <c r="OC25" s="40"/>
      <c r="OD25" s="40"/>
      <c r="OE25" s="63">
        <f t="shared" si="320"/>
        <v>0</v>
      </c>
      <c r="OF25" s="35">
        <f t="shared" si="321"/>
        <v>162906</v>
      </c>
      <c r="OG25" s="40">
        <f t="shared" si="132"/>
        <v>0</v>
      </c>
      <c r="OH25" s="63">
        <f t="shared" si="132"/>
        <v>162906</v>
      </c>
      <c r="OI25" s="35"/>
      <c r="OJ25" s="40"/>
      <c r="OK25" s="63">
        <f t="shared" si="322"/>
        <v>0</v>
      </c>
      <c r="OL25" s="35"/>
      <c r="OM25" s="40"/>
      <c r="ON25" s="63">
        <f t="shared" si="323"/>
        <v>0</v>
      </c>
      <c r="OO25" s="35"/>
      <c r="OP25" s="40"/>
      <c r="OQ25" s="63">
        <f t="shared" si="324"/>
        <v>0</v>
      </c>
      <c r="OR25" s="35"/>
      <c r="OS25" s="40"/>
      <c r="OT25" s="63">
        <f t="shared" si="325"/>
        <v>0</v>
      </c>
      <c r="OU25" s="35"/>
      <c r="OV25" s="40"/>
      <c r="OW25" s="63">
        <f t="shared" si="326"/>
        <v>0</v>
      </c>
      <c r="OX25" s="35"/>
      <c r="OY25" s="40"/>
      <c r="OZ25" s="63">
        <f t="shared" si="327"/>
        <v>0</v>
      </c>
      <c r="PA25" s="35"/>
      <c r="PB25" s="40"/>
      <c r="PC25" s="63">
        <f t="shared" si="328"/>
        <v>0</v>
      </c>
      <c r="PD25" s="35"/>
      <c r="PE25" s="40"/>
      <c r="PF25" s="63">
        <f t="shared" si="329"/>
        <v>0</v>
      </c>
      <c r="PG25" s="35"/>
      <c r="PH25" s="40"/>
      <c r="PI25" s="63">
        <f t="shared" si="330"/>
        <v>0</v>
      </c>
      <c r="PJ25" s="35"/>
      <c r="PK25" s="40"/>
      <c r="PL25" s="63">
        <f t="shared" si="331"/>
        <v>0</v>
      </c>
      <c r="PM25" s="35">
        <f t="shared" si="332"/>
        <v>0</v>
      </c>
      <c r="PN25" s="40">
        <f t="shared" si="133"/>
        <v>0</v>
      </c>
      <c r="PO25" s="63">
        <f t="shared" si="133"/>
        <v>0</v>
      </c>
      <c r="PP25" s="35"/>
      <c r="PQ25" s="40"/>
      <c r="PR25" s="63">
        <f t="shared" si="333"/>
        <v>0</v>
      </c>
      <c r="PS25" s="35"/>
      <c r="PT25" s="40"/>
      <c r="PU25" s="63">
        <f t="shared" si="334"/>
        <v>0</v>
      </c>
      <c r="PV25" s="40"/>
      <c r="PW25" s="40"/>
      <c r="PX25" s="63">
        <f t="shared" si="335"/>
        <v>0</v>
      </c>
      <c r="PY25" s="35">
        <f t="shared" si="336"/>
        <v>0</v>
      </c>
      <c r="PZ25" s="40">
        <f t="shared" si="337"/>
        <v>0</v>
      </c>
      <c r="QA25" s="63">
        <f t="shared" si="338"/>
        <v>0</v>
      </c>
      <c r="QB25" s="35">
        <f t="shared" si="134"/>
        <v>162906</v>
      </c>
      <c r="QC25" s="40">
        <f t="shared" si="135"/>
        <v>0</v>
      </c>
      <c r="QD25" s="63">
        <f t="shared" si="136"/>
        <v>162906</v>
      </c>
      <c r="QE25" s="35">
        <f t="shared" si="137"/>
        <v>496455</v>
      </c>
      <c r="QF25" s="40">
        <f t="shared" si="138"/>
        <v>-62919</v>
      </c>
      <c r="QG25" s="63">
        <f t="shared" si="139"/>
        <v>433536</v>
      </c>
      <c r="QH25" s="35">
        <f t="shared" si="140"/>
        <v>496455</v>
      </c>
      <c r="QI25" s="40">
        <f t="shared" si="141"/>
        <v>-62919</v>
      </c>
      <c r="QJ25" s="63">
        <f t="shared" si="142"/>
        <v>433536</v>
      </c>
      <c r="QK25" s="35"/>
      <c r="QL25" s="40"/>
      <c r="QM25" s="55"/>
      <c r="QN25" s="35">
        <f t="shared" si="339"/>
        <v>496455</v>
      </c>
      <c r="QO25" s="40">
        <f t="shared" si="340"/>
        <v>-62919</v>
      </c>
      <c r="QP25" s="63">
        <f t="shared" si="341"/>
        <v>433536</v>
      </c>
      <c r="QQ25" s="35">
        <f t="shared" si="143"/>
        <v>496455</v>
      </c>
      <c r="QR25" s="40">
        <f t="shared" si="144"/>
        <v>-62919</v>
      </c>
      <c r="QS25" s="63">
        <f t="shared" si="145"/>
        <v>433536</v>
      </c>
    </row>
    <row r="26" spans="1:461" ht="15.75">
      <c r="A26" s="6">
        <v>16</v>
      </c>
      <c r="B26" s="13" t="s">
        <v>16</v>
      </c>
      <c r="C26" s="40"/>
      <c r="D26" s="40"/>
      <c r="E26" s="63">
        <f t="shared" si="146"/>
        <v>0</v>
      </c>
      <c r="F26" s="40"/>
      <c r="G26" s="40"/>
      <c r="H26" s="63">
        <f t="shared" si="147"/>
        <v>0</v>
      </c>
      <c r="I26" s="40"/>
      <c r="J26" s="40"/>
      <c r="K26" s="63">
        <f t="shared" si="148"/>
        <v>0</v>
      </c>
      <c r="L26" s="40"/>
      <c r="M26" s="40"/>
      <c r="N26" s="63">
        <f t="shared" si="149"/>
        <v>0</v>
      </c>
      <c r="O26" s="40"/>
      <c r="P26" s="40"/>
      <c r="Q26" s="63">
        <f t="shared" si="150"/>
        <v>0</v>
      </c>
      <c r="R26" s="40"/>
      <c r="S26" s="40"/>
      <c r="T26" s="63">
        <f t="shared" si="151"/>
        <v>0</v>
      </c>
      <c r="U26" s="40"/>
      <c r="V26" s="40"/>
      <c r="W26" s="63">
        <f t="shared" si="152"/>
        <v>0</v>
      </c>
      <c r="X26" s="40"/>
      <c r="Y26" s="40"/>
      <c r="Z26" s="63">
        <f t="shared" si="153"/>
        <v>0</v>
      </c>
      <c r="AA26" s="40"/>
      <c r="AB26" s="40"/>
      <c r="AC26" s="63">
        <f t="shared" si="154"/>
        <v>0</v>
      </c>
      <c r="AD26" s="35">
        <f t="shared" si="155"/>
        <v>0</v>
      </c>
      <c r="AE26" s="40">
        <f t="shared" si="156"/>
        <v>0</v>
      </c>
      <c r="AF26" s="63">
        <f t="shared" si="157"/>
        <v>0</v>
      </c>
      <c r="AG26" s="40"/>
      <c r="AH26" s="40"/>
      <c r="AI26" s="63">
        <f t="shared" si="158"/>
        <v>0</v>
      </c>
      <c r="AJ26" s="40"/>
      <c r="AK26" s="40"/>
      <c r="AL26" s="63">
        <f t="shared" si="159"/>
        <v>0</v>
      </c>
      <c r="AM26" s="40"/>
      <c r="AN26" s="40"/>
      <c r="AO26" s="63">
        <f t="shared" si="160"/>
        <v>0</v>
      </c>
      <c r="AP26" s="40"/>
      <c r="AQ26" s="40"/>
      <c r="AR26" s="63">
        <f t="shared" si="161"/>
        <v>0</v>
      </c>
      <c r="AS26" s="40"/>
      <c r="AT26" s="40"/>
      <c r="AU26" s="63">
        <f t="shared" si="162"/>
        <v>0</v>
      </c>
      <c r="AV26" s="40"/>
      <c r="AW26" s="40"/>
      <c r="AX26" s="63">
        <f t="shared" si="163"/>
        <v>0</v>
      </c>
      <c r="AY26" s="40"/>
      <c r="AZ26" s="40"/>
      <c r="BA26" s="63">
        <f t="shared" si="164"/>
        <v>0</v>
      </c>
      <c r="BB26" s="40"/>
      <c r="BC26" s="40"/>
      <c r="BD26" s="63">
        <f t="shared" si="165"/>
        <v>0</v>
      </c>
      <c r="BE26" s="40"/>
      <c r="BF26" s="40"/>
      <c r="BG26" s="63">
        <f t="shared" si="166"/>
        <v>0</v>
      </c>
      <c r="BH26" s="35"/>
      <c r="BI26" s="40"/>
      <c r="BJ26" s="63">
        <f t="shared" si="167"/>
        <v>0</v>
      </c>
      <c r="BK26" s="35"/>
      <c r="BL26" s="40"/>
      <c r="BM26" s="63">
        <f t="shared" si="168"/>
        <v>0</v>
      </c>
      <c r="BN26" s="35"/>
      <c r="BO26" s="40"/>
      <c r="BP26" s="63">
        <f t="shared" si="169"/>
        <v>0</v>
      </c>
      <c r="BQ26" s="35"/>
      <c r="BR26" s="40"/>
      <c r="BS26" s="63">
        <f t="shared" si="170"/>
        <v>0</v>
      </c>
      <c r="BT26" s="35"/>
      <c r="BU26" s="40"/>
      <c r="BV26" s="63">
        <f t="shared" si="171"/>
        <v>0</v>
      </c>
      <c r="BW26" s="35"/>
      <c r="BX26" s="40"/>
      <c r="BY26" s="63">
        <f t="shared" si="172"/>
        <v>0</v>
      </c>
      <c r="BZ26" s="35"/>
      <c r="CA26" s="40"/>
      <c r="CB26" s="63">
        <f t="shared" si="173"/>
        <v>0</v>
      </c>
      <c r="CC26" s="35">
        <f t="shared" si="174"/>
        <v>0</v>
      </c>
      <c r="CD26" s="40">
        <f t="shared" si="131"/>
        <v>0</v>
      </c>
      <c r="CE26" s="63">
        <f t="shared" si="131"/>
        <v>0</v>
      </c>
      <c r="CF26" s="40"/>
      <c r="CG26" s="40"/>
      <c r="CH26" s="63">
        <f t="shared" si="175"/>
        <v>0</v>
      </c>
      <c r="CI26" s="40"/>
      <c r="CJ26" s="40"/>
      <c r="CK26" s="63">
        <f t="shared" si="176"/>
        <v>0</v>
      </c>
      <c r="CL26" s="40"/>
      <c r="CM26" s="40"/>
      <c r="CN26" s="63">
        <f t="shared" si="177"/>
        <v>0</v>
      </c>
      <c r="CO26" s="40"/>
      <c r="CP26" s="40"/>
      <c r="CQ26" s="63">
        <f t="shared" si="178"/>
        <v>0</v>
      </c>
      <c r="CR26" s="40"/>
      <c r="CS26" s="40"/>
      <c r="CT26" s="63">
        <f t="shared" si="179"/>
        <v>0</v>
      </c>
      <c r="CU26" s="40"/>
      <c r="CV26" s="40"/>
      <c r="CW26" s="63">
        <f t="shared" si="180"/>
        <v>0</v>
      </c>
      <c r="CX26" s="40"/>
      <c r="CY26" s="40"/>
      <c r="CZ26" s="63">
        <f t="shared" si="181"/>
        <v>0</v>
      </c>
      <c r="DA26" s="35">
        <f t="shared" si="182"/>
        <v>0</v>
      </c>
      <c r="DB26" s="40">
        <f t="shared" si="183"/>
        <v>0</v>
      </c>
      <c r="DC26" s="63">
        <f t="shared" si="184"/>
        <v>0</v>
      </c>
      <c r="DD26" s="40"/>
      <c r="DE26" s="40"/>
      <c r="DF26" s="63">
        <f t="shared" si="185"/>
        <v>0</v>
      </c>
      <c r="DG26" s="40"/>
      <c r="DH26" s="40"/>
      <c r="DI26" s="63">
        <f t="shared" si="186"/>
        <v>0</v>
      </c>
      <c r="DJ26" s="40"/>
      <c r="DK26" s="40"/>
      <c r="DL26" s="63">
        <f t="shared" si="187"/>
        <v>0</v>
      </c>
      <c r="DM26" s="35">
        <f t="shared" si="188"/>
        <v>0</v>
      </c>
      <c r="DN26" s="40">
        <f t="shared" si="189"/>
        <v>0</v>
      </c>
      <c r="DO26" s="63">
        <f t="shared" si="190"/>
        <v>0</v>
      </c>
      <c r="DP26" s="40"/>
      <c r="DQ26" s="40"/>
      <c r="DR26" s="63">
        <f t="shared" si="191"/>
        <v>0</v>
      </c>
      <c r="DS26" s="40"/>
      <c r="DT26" s="40"/>
      <c r="DU26" s="63">
        <f t="shared" si="192"/>
        <v>0</v>
      </c>
      <c r="DV26" s="40"/>
      <c r="DW26" s="40"/>
      <c r="DX26" s="63">
        <f t="shared" si="193"/>
        <v>0</v>
      </c>
      <c r="DY26" s="35">
        <f t="shared" si="194"/>
        <v>0</v>
      </c>
      <c r="DZ26" s="40">
        <f t="shared" si="195"/>
        <v>0</v>
      </c>
      <c r="EA26" s="63">
        <f t="shared" si="196"/>
        <v>0</v>
      </c>
      <c r="EB26" s="40"/>
      <c r="EC26" s="40"/>
      <c r="ED26" s="63">
        <f t="shared" si="197"/>
        <v>0</v>
      </c>
      <c r="EE26" s="40">
        <f>177002+14816+7037+13157+34766</f>
        <v>246778</v>
      </c>
      <c r="EF26" s="40">
        <f>48+4781+46+2985+667-22-2025-3611-2502+1140</f>
        <v>1507</v>
      </c>
      <c r="EG26" s="63">
        <f t="shared" si="198"/>
        <v>248285</v>
      </c>
      <c r="EH26" s="40">
        <f>7240+624+7471+2771</f>
        <v>18106</v>
      </c>
      <c r="EI26" s="40">
        <f>140+394+7128+343+1-161+267+164+177</f>
        <v>8453</v>
      </c>
      <c r="EJ26" s="63">
        <f t="shared" si="199"/>
        <v>26559</v>
      </c>
      <c r="EK26" s="40">
        <f>54994+18960+19476+44997</f>
        <v>138427</v>
      </c>
      <c r="EL26" s="40">
        <f>70+355+4968-1-2672-2000+6034</f>
        <v>6754</v>
      </c>
      <c r="EM26" s="63">
        <f t="shared" si="200"/>
        <v>145181</v>
      </c>
      <c r="EN26" s="40">
        <f>96706+469+50+2133</f>
        <v>99358</v>
      </c>
      <c r="EO26" s="40">
        <f>-3600+18+3600</f>
        <v>18</v>
      </c>
      <c r="EP26" s="63">
        <f t="shared" si="201"/>
        <v>99376</v>
      </c>
      <c r="EQ26" s="40">
        <f>9080+3281</f>
        <v>12361</v>
      </c>
      <c r="ER26" s="40">
        <f>-23+1146-696+70</f>
        <v>497</v>
      </c>
      <c r="ES26" s="63">
        <f t="shared" si="202"/>
        <v>12858</v>
      </c>
      <c r="ET26" s="40"/>
      <c r="EU26" s="40"/>
      <c r="EV26" s="63">
        <f t="shared" si="203"/>
        <v>0</v>
      </c>
      <c r="EW26" s="35">
        <f t="shared" si="204"/>
        <v>515030</v>
      </c>
      <c r="EX26" s="40">
        <f t="shared" si="205"/>
        <v>17229</v>
      </c>
      <c r="EY26" s="63">
        <f t="shared" si="206"/>
        <v>532259</v>
      </c>
      <c r="EZ26" s="40"/>
      <c r="FA26" s="40"/>
      <c r="FB26" s="63">
        <f t="shared" si="207"/>
        <v>0</v>
      </c>
      <c r="FC26" s="40"/>
      <c r="FD26" s="40"/>
      <c r="FE26" s="63">
        <f t="shared" si="208"/>
        <v>0</v>
      </c>
      <c r="FF26" s="35">
        <f t="shared" si="209"/>
        <v>0</v>
      </c>
      <c r="FG26" s="40">
        <f t="shared" si="210"/>
        <v>0</v>
      </c>
      <c r="FH26" s="63">
        <f t="shared" si="211"/>
        <v>0</v>
      </c>
      <c r="FI26" s="40"/>
      <c r="FJ26" s="40"/>
      <c r="FK26" s="63">
        <f t="shared" si="212"/>
        <v>0</v>
      </c>
      <c r="FL26" s="40"/>
      <c r="FM26" s="40"/>
      <c r="FN26" s="63">
        <f t="shared" si="213"/>
        <v>0</v>
      </c>
      <c r="FO26" s="40"/>
      <c r="FP26" s="40"/>
      <c r="FQ26" s="63">
        <f t="shared" si="214"/>
        <v>0</v>
      </c>
      <c r="FR26" s="40"/>
      <c r="FS26" s="40"/>
      <c r="FT26" s="63">
        <f t="shared" si="215"/>
        <v>0</v>
      </c>
      <c r="FU26" s="35">
        <f t="shared" si="216"/>
        <v>0</v>
      </c>
      <c r="FV26" s="40">
        <f t="shared" si="217"/>
        <v>0</v>
      </c>
      <c r="FW26" s="63">
        <f t="shared" si="218"/>
        <v>0</v>
      </c>
      <c r="FX26" s="40"/>
      <c r="FY26" s="40"/>
      <c r="FZ26" s="63">
        <f t="shared" si="219"/>
        <v>0</v>
      </c>
      <c r="GA26" s="35"/>
      <c r="GB26" s="40"/>
      <c r="GC26" s="63">
        <f t="shared" si="220"/>
        <v>0</v>
      </c>
      <c r="GD26" s="40"/>
      <c r="GE26" s="40"/>
      <c r="GF26" s="63">
        <f t="shared" si="221"/>
        <v>0</v>
      </c>
      <c r="GG26" s="35">
        <f t="shared" si="222"/>
        <v>0</v>
      </c>
      <c r="GH26" s="40">
        <f t="shared" si="223"/>
        <v>0</v>
      </c>
      <c r="GI26" s="63">
        <f t="shared" si="224"/>
        <v>0</v>
      </c>
      <c r="GJ26" s="35">
        <f t="shared" si="225"/>
        <v>515030</v>
      </c>
      <c r="GK26" s="40">
        <f t="shared" si="226"/>
        <v>17229</v>
      </c>
      <c r="GL26" s="63">
        <f t="shared" si="227"/>
        <v>532259</v>
      </c>
      <c r="GM26" s="40"/>
      <c r="GN26" s="40"/>
      <c r="GO26" s="63">
        <f t="shared" si="228"/>
        <v>0</v>
      </c>
      <c r="GP26" s="40"/>
      <c r="GQ26" s="40"/>
      <c r="GR26" s="63">
        <f t="shared" si="229"/>
        <v>0</v>
      </c>
      <c r="GS26" s="40"/>
      <c r="GT26" s="40"/>
      <c r="GU26" s="63">
        <f t="shared" si="230"/>
        <v>0</v>
      </c>
      <c r="GV26" s="40"/>
      <c r="GW26" s="40"/>
      <c r="GX26" s="63">
        <f t="shared" si="231"/>
        <v>0</v>
      </c>
      <c r="GY26" s="40"/>
      <c r="GZ26" s="40"/>
      <c r="HA26" s="63">
        <f t="shared" si="232"/>
        <v>0</v>
      </c>
      <c r="HB26" s="40"/>
      <c r="HC26" s="40"/>
      <c r="HD26" s="63">
        <f t="shared" si="233"/>
        <v>0</v>
      </c>
      <c r="HE26" s="35">
        <f t="shared" si="234"/>
        <v>0</v>
      </c>
      <c r="HF26" s="40">
        <f t="shared" si="235"/>
        <v>0</v>
      </c>
      <c r="HG26" s="63">
        <f t="shared" si="236"/>
        <v>0</v>
      </c>
      <c r="HH26" s="40"/>
      <c r="HI26" s="40"/>
      <c r="HJ26" s="63">
        <f t="shared" si="237"/>
        <v>0</v>
      </c>
      <c r="HK26" s="35"/>
      <c r="HL26" s="40"/>
      <c r="HM26" s="63">
        <f t="shared" si="238"/>
        <v>0</v>
      </c>
      <c r="HN26" s="35">
        <f t="shared" si="239"/>
        <v>0</v>
      </c>
      <c r="HO26" s="40">
        <f t="shared" si="240"/>
        <v>0</v>
      </c>
      <c r="HP26" s="63">
        <f t="shared" si="241"/>
        <v>0</v>
      </c>
      <c r="HQ26" s="40"/>
      <c r="HR26" s="40"/>
      <c r="HS26" s="63">
        <f t="shared" si="242"/>
        <v>0</v>
      </c>
      <c r="HT26" s="35"/>
      <c r="HU26" s="40"/>
      <c r="HV26" s="63">
        <f t="shared" si="243"/>
        <v>0</v>
      </c>
      <c r="HW26" s="40"/>
      <c r="HX26" s="40"/>
      <c r="HY26" s="63">
        <f t="shared" si="244"/>
        <v>0</v>
      </c>
      <c r="HZ26" s="35"/>
      <c r="IA26" s="40"/>
      <c r="IB26" s="63">
        <f t="shared" si="245"/>
        <v>0</v>
      </c>
      <c r="IC26" s="35">
        <f t="shared" si="246"/>
        <v>0</v>
      </c>
      <c r="ID26" s="40">
        <f t="shared" si="247"/>
        <v>0</v>
      </c>
      <c r="IE26" s="63">
        <f t="shared" si="248"/>
        <v>0</v>
      </c>
      <c r="IF26" s="40"/>
      <c r="IG26" s="40"/>
      <c r="IH26" s="63">
        <f t="shared" si="249"/>
        <v>0</v>
      </c>
      <c r="II26" s="35"/>
      <c r="IJ26" s="40"/>
      <c r="IK26" s="63">
        <f t="shared" si="250"/>
        <v>0</v>
      </c>
      <c r="IL26" s="40"/>
      <c r="IM26" s="40"/>
      <c r="IN26" s="63">
        <f t="shared" si="251"/>
        <v>0</v>
      </c>
      <c r="IO26" s="35">
        <f t="shared" si="252"/>
        <v>0</v>
      </c>
      <c r="IP26" s="40">
        <f t="shared" si="253"/>
        <v>0</v>
      </c>
      <c r="IQ26" s="63">
        <f t="shared" si="254"/>
        <v>0</v>
      </c>
      <c r="IR26" s="40"/>
      <c r="IS26" s="40"/>
      <c r="IT26" s="63">
        <f t="shared" si="255"/>
        <v>0</v>
      </c>
      <c r="IU26" s="40"/>
      <c r="IV26" s="40"/>
      <c r="IW26" s="63">
        <f t="shared" si="256"/>
        <v>0</v>
      </c>
      <c r="IX26" s="40"/>
      <c r="IY26" s="40"/>
      <c r="IZ26" s="63">
        <f t="shared" si="257"/>
        <v>0</v>
      </c>
      <c r="JA26" s="35">
        <f t="shared" si="258"/>
        <v>0</v>
      </c>
      <c r="JB26" s="40">
        <f t="shared" si="259"/>
        <v>0</v>
      </c>
      <c r="JC26" s="63">
        <f t="shared" si="260"/>
        <v>0</v>
      </c>
      <c r="JD26" s="40"/>
      <c r="JE26" s="40"/>
      <c r="JF26" s="63">
        <f t="shared" si="261"/>
        <v>0</v>
      </c>
      <c r="JG26" s="40"/>
      <c r="JH26" s="40"/>
      <c r="JI26" s="63">
        <f t="shared" si="262"/>
        <v>0</v>
      </c>
      <c r="JJ26" s="40"/>
      <c r="JK26" s="40"/>
      <c r="JL26" s="63">
        <f t="shared" si="263"/>
        <v>0</v>
      </c>
      <c r="JM26" s="35">
        <f t="shared" si="264"/>
        <v>0</v>
      </c>
      <c r="JN26" s="40">
        <f t="shared" si="265"/>
        <v>0</v>
      </c>
      <c r="JO26" s="63">
        <f t="shared" si="266"/>
        <v>0</v>
      </c>
      <c r="JP26" s="40"/>
      <c r="JQ26" s="40"/>
      <c r="JR26" s="63">
        <f t="shared" si="267"/>
        <v>0</v>
      </c>
      <c r="JS26" s="35"/>
      <c r="JT26" s="40"/>
      <c r="JU26" s="63">
        <f t="shared" si="268"/>
        <v>0</v>
      </c>
      <c r="JV26" s="35"/>
      <c r="JW26" s="40"/>
      <c r="JX26" s="63">
        <f t="shared" si="269"/>
        <v>0</v>
      </c>
      <c r="JY26" s="35">
        <f t="shared" si="270"/>
        <v>0</v>
      </c>
      <c r="JZ26" s="40">
        <f t="shared" si="271"/>
        <v>0</v>
      </c>
      <c r="KA26" s="63">
        <f t="shared" si="272"/>
        <v>0</v>
      </c>
      <c r="KB26" s="40"/>
      <c r="KC26" s="40"/>
      <c r="KD26" s="63">
        <f t="shared" si="273"/>
        <v>0</v>
      </c>
      <c r="KE26" s="35">
        <f t="shared" si="274"/>
        <v>0</v>
      </c>
      <c r="KF26" s="40">
        <f t="shared" si="275"/>
        <v>0</v>
      </c>
      <c r="KG26" s="63">
        <f t="shared" si="276"/>
        <v>0</v>
      </c>
      <c r="KH26" s="35"/>
      <c r="KI26" s="40"/>
      <c r="KJ26" s="63">
        <f t="shared" si="277"/>
        <v>0</v>
      </c>
      <c r="KK26" s="40"/>
      <c r="KL26" s="40"/>
      <c r="KM26" s="63">
        <f t="shared" si="278"/>
        <v>0</v>
      </c>
      <c r="KN26" s="40"/>
      <c r="KO26" s="40"/>
      <c r="KP26" s="63">
        <f t="shared" si="279"/>
        <v>0</v>
      </c>
      <c r="KQ26" s="35">
        <f t="shared" si="280"/>
        <v>0</v>
      </c>
      <c r="KR26" s="40">
        <f t="shared" si="281"/>
        <v>0</v>
      </c>
      <c r="KS26" s="63">
        <f t="shared" si="282"/>
        <v>0</v>
      </c>
      <c r="KT26" s="40"/>
      <c r="KU26" s="40"/>
      <c r="KV26" s="63">
        <f t="shared" si="283"/>
        <v>0</v>
      </c>
      <c r="KW26" s="40"/>
      <c r="KX26" s="40"/>
      <c r="KY26" s="63">
        <f t="shared" si="284"/>
        <v>0</v>
      </c>
      <c r="KZ26" s="40"/>
      <c r="LA26" s="40"/>
      <c r="LB26" s="63">
        <f t="shared" si="285"/>
        <v>0</v>
      </c>
      <c r="LC26" s="40"/>
      <c r="LD26" s="40"/>
      <c r="LE26" s="63">
        <f t="shared" si="286"/>
        <v>0</v>
      </c>
      <c r="LF26" s="40"/>
      <c r="LG26" s="40"/>
      <c r="LH26" s="63">
        <f t="shared" si="287"/>
        <v>0</v>
      </c>
      <c r="LI26" s="40"/>
      <c r="LJ26" s="40"/>
      <c r="LK26" s="63">
        <f t="shared" si="288"/>
        <v>0</v>
      </c>
      <c r="LL26" s="40"/>
      <c r="LM26" s="40"/>
      <c r="LN26" s="63">
        <f t="shared" si="289"/>
        <v>0</v>
      </c>
      <c r="LO26" s="35">
        <f t="shared" si="290"/>
        <v>0</v>
      </c>
      <c r="LP26" s="40">
        <f t="shared" si="291"/>
        <v>0</v>
      </c>
      <c r="LQ26" s="63">
        <f t="shared" si="292"/>
        <v>0</v>
      </c>
      <c r="LR26" s="40"/>
      <c r="LS26" s="40"/>
      <c r="LT26" s="63">
        <f t="shared" si="293"/>
        <v>0</v>
      </c>
      <c r="LU26" s="40"/>
      <c r="LV26" s="40"/>
      <c r="LW26" s="63">
        <f t="shared" si="294"/>
        <v>0</v>
      </c>
      <c r="LX26" s="35">
        <f t="shared" si="295"/>
        <v>0</v>
      </c>
      <c r="LY26" s="40">
        <f t="shared" si="296"/>
        <v>0</v>
      </c>
      <c r="LZ26" s="63">
        <f t="shared" si="297"/>
        <v>0</v>
      </c>
      <c r="MA26" s="35">
        <f t="shared" si="298"/>
        <v>515030</v>
      </c>
      <c r="MB26" s="40">
        <f t="shared" si="299"/>
        <v>17229</v>
      </c>
      <c r="MC26" s="63">
        <f t="shared" si="300"/>
        <v>532259</v>
      </c>
      <c r="MD26" s="40"/>
      <c r="ME26" s="40"/>
      <c r="MF26" s="63">
        <f t="shared" si="301"/>
        <v>0</v>
      </c>
      <c r="MG26" s="40"/>
      <c r="MH26" s="40"/>
      <c r="MI26" s="63">
        <f t="shared" si="302"/>
        <v>0</v>
      </c>
      <c r="MJ26" s="40"/>
      <c r="MK26" s="40"/>
      <c r="ML26" s="63">
        <f t="shared" si="303"/>
        <v>0</v>
      </c>
      <c r="MM26" s="40"/>
      <c r="MN26" s="40"/>
      <c r="MO26" s="63">
        <f t="shared" si="304"/>
        <v>0</v>
      </c>
      <c r="MP26" s="40"/>
      <c r="MQ26" s="40"/>
      <c r="MR26" s="63">
        <f t="shared" si="305"/>
        <v>0</v>
      </c>
      <c r="MS26" s="35"/>
      <c r="MT26" s="40"/>
      <c r="MU26" s="63">
        <f t="shared" si="306"/>
        <v>0</v>
      </c>
      <c r="MV26" s="40"/>
      <c r="MW26" s="40"/>
      <c r="MX26" s="63">
        <f t="shared" si="307"/>
        <v>0</v>
      </c>
      <c r="MY26" s="40"/>
      <c r="MZ26" s="40"/>
      <c r="NA26" s="63">
        <f t="shared" si="308"/>
        <v>0</v>
      </c>
      <c r="NB26" s="40"/>
      <c r="NC26" s="40"/>
      <c r="ND26" s="63">
        <f t="shared" si="309"/>
        <v>0</v>
      </c>
      <c r="NE26" s="35"/>
      <c r="NF26" s="40"/>
      <c r="NG26" s="63">
        <f t="shared" si="310"/>
        <v>0</v>
      </c>
      <c r="NH26" s="35"/>
      <c r="NI26" s="40"/>
      <c r="NJ26" s="63">
        <f t="shared" si="311"/>
        <v>0</v>
      </c>
      <c r="NK26" s="35">
        <f t="shared" si="312"/>
        <v>0</v>
      </c>
      <c r="NL26" s="40">
        <f t="shared" si="313"/>
        <v>0</v>
      </c>
      <c r="NM26" s="63">
        <f t="shared" si="314"/>
        <v>0</v>
      </c>
      <c r="NN26" s="40"/>
      <c r="NO26" s="40"/>
      <c r="NP26" s="63">
        <f t="shared" si="315"/>
        <v>0</v>
      </c>
      <c r="NQ26" s="40"/>
      <c r="NR26" s="40"/>
      <c r="NS26" s="63">
        <f t="shared" si="316"/>
        <v>0</v>
      </c>
      <c r="NT26" s="40"/>
      <c r="NU26" s="40"/>
      <c r="NV26" s="63">
        <f t="shared" si="317"/>
        <v>0</v>
      </c>
      <c r="NW26" s="35"/>
      <c r="NX26" s="40"/>
      <c r="NY26" s="63">
        <f t="shared" si="318"/>
        <v>0</v>
      </c>
      <c r="NZ26" s="40"/>
      <c r="OA26" s="40"/>
      <c r="OB26" s="63">
        <f t="shared" si="319"/>
        <v>0</v>
      </c>
      <c r="OC26" s="40"/>
      <c r="OD26" s="40"/>
      <c r="OE26" s="63">
        <f t="shared" si="320"/>
        <v>0</v>
      </c>
      <c r="OF26" s="35">
        <f t="shared" si="321"/>
        <v>0</v>
      </c>
      <c r="OG26" s="40">
        <f t="shared" si="132"/>
        <v>0</v>
      </c>
      <c r="OH26" s="63">
        <f t="shared" si="132"/>
        <v>0</v>
      </c>
      <c r="OI26" s="35"/>
      <c r="OJ26" s="40"/>
      <c r="OK26" s="63">
        <f t="shared" si="322"/>
        <v>0</v>
      </c>
      <c r="OL26" s="35"/>
      <c r="OM26" s="40"/>
      <c r="ON26" s="63">
        <f t="shared" si="323"/>
        <v>0</v>
      </c>
      <c r="OO26" s="35"/>
      <c r="OP26" s="40"/>
      <c r="OQ26" s="63">
        <f t="shared" si="324"/>
        <v>0</v>
      </c>
      <c r="OR26" s="35"/>
      <c r="OS26" s="40"/>
      <c r="OT26" s="63">
        <f t="shared" si="325"/>
        <v>0</v>
      </c>
      <c r="OU26" s="35"/>
      <c r="OV26" s="40"/>
      <c r="OW26" s="63">
        <f t="shared" si="326"/>
        <v>0</v>
      </c>
      <c r="OX26" s="35"/>
      <c r="OY26" s="40"/>
      <c r="OZ26" s="63">
        <f t="shared" si="327"/>
        <v>0</v>
      </c>
      <c r="PA26" s="35"/>
      <c r="PB26" s="40"/>
      <c r="PC26" s="63">
        <f t="shared" si="328"/>
        <v>0</v>
      </c>
      <c r="PD26" s="35"/>
      <c r="PE26" s="40"/>
      <c r="PF26" s="63">
        <f t="shared" si="329"/>
        <v>0</v>
      </c>
      <c r="PG26" s="35"/>
      <c r="PH26" s="40"/>
      <c r="PI26" s="63">
        <f t="shared" si="330"/>
        <v>0</v>
      </c>
      <c r="PJ26" s="35"/>
      <c r="PK26" s="40"/>
      <c r="PL26" s="63">
        <f t="shared" si="331"/>
        <v>0</v>
      </c>
      <c r="PM26" s="35">
        <f t="shared" si="332"/>
        <v>0</v>
      </c>
      <c r="PN26" s="40">
        <f t="shared" si="133"/>
        <v>0</v>
      </c>
      <c r="PO26" s="63">
        <f t="shared" si="133"/>
        <v>0</v>
      </c>
      <c r="PP26" s="35"/>
      <c r="PQ26" s="40"/>
      <c r="PR26" s="63">
        <f t="shared" si="333"/>
        <v>0</v>
      </c>
      <c r="PS26" s="35"/>
      <c r="PT26" s="40"/>
      <c r="PU26" s="63">
        <f t="shared" si="334"/>
        <v>0</v>
      </c>
      <c r="PV26" s="40"/>
      <c r="PW26" s="40"/>
      <c r="PX26" s="63">
        <f t="shared" si="335"/>
        <v>0</v>
      </c>
      <c r="PY26" s="35">
        <f t="shared" si="336"/>
        <v>0</v>
      </c>
      <c r="PZ26" s="40">
        <f t="shared" si="337"/>
        <v>0</v>
      </c>
      <c r="QA26" s="63">
        <f t="shared" si="338"/>
        <v>0</v>
      </c>
      <c r="QB26" s="35">
        <f t="shared" si="134"/>
        <v>0</v>
      </c>
      <c r="QC26" s="40">
        <f t="shared" si="135"/>
        <v>0</v>
      </c>
      <c r="QD26" s="63">
        <f t="shared" si="136"/>
        <v>0</v>
      </c>
      <c r="QE26" s="35">
        <f t="shared" si="137"/>
        <v>515030</v>
      </c>
      <c r="QF26" s="40">
        <f t="shared" si="138"/>
        <v>17229</v>
      </c>
      <c r="QG26" s="63">
        <f t="shared" si="139"/>
        <v>532259</v>
      </c>
      <c r="QH26" s="35">
        <f t="shared" si="140"/>
        <v>515030</v>
      </c>
      <c r="QI26" s="40">
        <f t="shared" si="141"/>
        <v>17229</v>
      </c>
      <c r="QJ26" s="63">
        <f t="shared" si="142"/>
        <v>532259</v>
      </c>
      <c r="QK26" s="35"/>
      <c r="QL26" s="40"/>
      <c r="QM26" s="55"/>
      <c r="QN26" s="35">
        <f t="shared" si="339"/>
        <v>515030</v>
      </c>
      <c r="QO26" s="40">
        <f t="shared" si="340"/>
        <v>17229</v>
      </c>
      <c r="QP26" s="63">
        <f t="shared" si="341"/>
        <v>532259</v>
      </c>
      <c r="QQ26" s="35">
        <f t="shared" si="143"/>
        <v>515030</v>
      </c>
      <c r="QR26" s="40">
        <f t="shared" si="144"/>
        <v>17229</v>
      </c>
      <c r="QS26" s="63">
        <f t="shared" si="145"/>
        <v>532259</v>
      </c>
    </row>
    <row r="27" spans="1:461" ht="15.75">
      <c r="A27" s="2">
        <v>17</v>
      </c>
      <c r="B27" s="28" t="s">
        <v>17</v>
      </c>
      <c r="C27" s="40">
        <v>2700</v>
      </c>
      <c r="D27" s="40"/>
      <c r="E27" s="63">
        <f t="shared" si="146"/>
        <v>2700</v>
      </c>
      <c r="F27" s="40">
        <f>800+150+4181</f>
        <v>5131</v>
      </c>
      <c r="G27" s="40">
        <v>488</v>
      </c>
      <c r="H27" s="63">
        <f t="shared" si="147"/>
        <v>5619</v>
      </c>
      <c r="I27" s="40">
        <f>1549+688+4555</f>
        <v>6792</v>
      </c>
      <c r="J27" s="40">
        <f>627+6830-48-24+197</f>
        <v>7582</v>
      </c>
      <c r="K27" s="63">
        <f t="shared" si="148"/>
        <v>14374</v>
      </c>
      <c r="L27" s="40">
        <f>1275+5841</f>
        <v>7116</v>
      </c>
      <c r="M27" s="40">
        <f>525-350</f>
        <v>175</v>
      </c>
      <c r="N27" s="63">
        <f t="shared" si="149"/>
        <v>7291</v>
      </c>
      <c r="O27" s="40">
        <v>4638</v>
      </c>
      <c r="P27" s="40">
        <f>486+50+1584</f>
        <v>2120</v>
      </c>
      <c r="Q27" s="63">
        <f t="shared" si="150"/>
        <v>6758</v>
      </c>
      <c r="R27" s="40">
        <f>63+253+4418</f>
        <v>4734</v>
      </c>
      <c r="S27" s="40">
        <f>23+576+137</f>
        <v>736</v>
      </c>
      <c r="T27" s="63">
        <f t="shared" si="151"/>
        <v>5470</v>
      </c>
      <c r="U27" s="40"/>
      <c r="V27" s="40"/>
      <c r="W27" s="63">
        <f t="shared" si="152"/>
        <v>0</v>
      </c>
      <c r="X27" s="40"/>
      <c r="Y27" s="40"/>
      <c r="Z27" s="63">
        <f t="shared" si="153"/>
        <v>0</v>
      </c>
      <c r="AA27" s="40"/>
      <c r="AB27" s="40"/>
      <c r="AC27" s="63">
        <f t="shared" si="154"/>
        <v>0</v>
      </c>
      <c r="AD27" s="35">
        <f t="shared" si="155"/>
        <v>31111</v>
      </c>
      <c r="AE27" s="40">
        <f t="shared" si="156"/>
        <v>11101</v>
      </c>
      <c r="AF27" s="63">
        <f t="shared" si="157"/>
        <v>42212</v>
      </c>
      <c r="AG27" s="40"/>
      <c r="AH27" s="40"/>
      <c r="AI27" s="63">
        <f t="shared" si="158"/>
        <v>0</v>
      </c>
      <c r="AJ27" s="40"/>
      <c r="AK27" s="40"/>
      <c r="AL27" s="63">
        <f t="shared" si="159"/>
        <v>0</v>
      </c>
      <c r="AM27" s="40"/>
      <c r="AN27" s="40"/>
      <c r="AO27" s="63">
        <f t="shared" si="160"/>
        <v>0</v>
      </c>
      <c r="AP27" s="40"/>
      <c r="AQ27" s="40"/>
      <c r="AR27" s="63">
        <f t="shared" si="161"/>
        <v>0</v>
      </c>
      <c r="AS27" s="40"/>
      <c r="AT27" s="40"/>
      <c r="AU27" s="63">
        <f t="shared" si="162"/>
        <v>0</v>
      </c>
      <c r="AV27" s="40"/>
      <c r="AW27" s="40"/>
      <c r="AX27" s="63">
        <f t="shared" si="163"/>
        <v>0</v>
      </c>
      <c r="AY27" s="40"/>
      <c r="AZ27" s="40"/>
      <c r="BA27" s="63">
        <f t="shared" si="164"/>
        <v>0</v>
      </c>
      <c r="BB27" s="40"/>
      <c r="BC27" s="40"/>
      <c r="BD27" s="63">
        <f t="shared" si="165"/>
        <v>0</v>
      </c>
      <c r="BE27" s="40"/>
      <c r="BF27" s="40"/>
      <c r="BG27" s="63">
        <f t="shared" si="166"/>
        <v>0</v>
      </c>
      <c r="BH27" s="35"/>
      <c r="BI27" s="40"/>
      <c r="BJ27" s="63">
        <f t="shared" si="167"/>
        <v>0</v>
      </c>
      <c r="BK27" s="35"/>
      <c r="BL27" s="40"/>
      <c r="BM27" s="63">
        <f t="shared" si="168"/>
        <v>0</v>
      </c>
      <c r="BN27" s="35"/>
      <c r="BO27" s="40"/>
      <c r="BP27" s="63">
        <f t="shared" si="169"/>
        <v>0</v>
      </c>
      <c r="BQ27" s="35"/>
      <c r="BR27" s="40"/>
      <c r="BS27" s="63">
        <f t="shared" si="170"/>
        <v>0</v>
      </c>
      <c r="BT27" s="35"/>
      <c r="BU27" s="40"/>
      <c r="BV27" s="63">
        <f t="shared" si="171"/>
        <v>0</v>
      </c>
      <c r="BW27" s="35"/>
      <c r="BX27" s="40"/>
      <c r="BY27" s="63">
        <f t="shared" si="172"/>
        <v>0</v>
      </c>
      <c r="BZ27" s="35"/>
      <c r="CA27" s="40"/>
      <c r="CB27" s="63">
        <f t="shared" si="173"/>
        <v>0</v>
      </c>
      <c r="CC27" s="35">
        <f t="shared" si="174"/>
        <v>0</v>
      </c>
      <c r="CD27" s="40">
        <f t="shared" si="174"/>
        <v>0</v>
      </c>
      <c r="CE27" s="63">
        <f t="shared" si="174"/>
        <v>0</v>
      </c>
      <c r="CF27" s="40"/>
      <c r="CG27" s="40"/>
      <c r="CH27" s="63">
        <f t="shared" si="175"/>
        <v>0</v>
      </c>
      <c r="CI27" s="40"/>
      <c r="CJ27" s="40"/>
      <c r="CK27" s="63">
        <f t="shared" si="176"/>
        <v>0</v>
      </c>
      <c r="CL27" s="40"/>
      <c r="CM27" s="40"/>
      <c r="CN27" s="63">
        <f t="shared" si="177"/>
        <v>0</v>
      </c>
      <c r="CO27" s="40"/>
      <c r="CP27" s="40"/>
      <c r="CQ27" s="63">
        <f t="shared" si="178"/>
        <v>0</v>
      </c>
      <c r="CR27" s="40"/>
      <c r="CS27" s="40"/>
      <c r="CT27" s="63">
        <f t="shared" si="179"/>
        <v>0</v>
      </c>
      <c r="CU27" s="40"/>
      <c r="CV27" s="40"/>
      <c r="CW27" s="63">
        <f t="shared" si="180"/>
        <v>0</v>
      </c>
      <c r="CX27" s="40"/>
      <c r="CY27" s="40"/>
      <c r="CZ27" s="63">
        <f t="shared" si="181"/>
        <v>0</v>
      </c>
      <c r="DA27" s="35">
        <f t="shared" si="182"/>
        <v>0</v>
      </c>
      <c r="DB27" s="40">
        <f t="shared" si="183"/>
        <v>0</v>
      </c>
      <c r="DC27" s="63">
        <f t="shared" si="184"/>
        <v>0</v>
      </c>
      <c r="DD27" s="40"/>
      <c r="DE27" s="40"/>
      <c r="DF27" s="63">
        <f t="shared" si="185"/>
        <v>0</v>
      </c>
      <c r="DG27" s="40"/>
      <c r="DH27" s="40"/>
      <c r="DI27" s="63">
        <f t="shared" si="186"/>
        <v>0</v>
      </c>
      <c r="DJ27" s="40"/>
      <c r="DK27" s="40"/>
      <c r="DL27" s="63">
        <f t="shared" si="187"/>
        <v>0</v>
      </c>
      <c r="DM27" s="35">
        <f t="shared" si="188"/>
        <v>0</v>
      </c>
      <c r="DN27" s="40">
        <f t="shared" si="189"/>
        <v>0</v>
      </c>
      <c r="DO27" s="63">
        <f t="shared" si="190"/>
        <v>0</v>
      </c>
      <c r="DP27" s="40"/>
      <c r="DQ27" s="40"/>
      <c r="DR27" s="63">
        <f t="shared" si="191"/>
        <v>0</v>
      </c>
      <c r="DS27" s="40"/>
      <c r="DT27" s="40"/>
      <c r="DU27" s="63">
        <f t="shared" si="192"/>
        <v>0</v>
      </c>
      <c r="DV27" s="40"/>
      <c r="DW27" s="40"/>
      <c r="DX27" s="63">
        <f t="shared" si="193"/>
        <v>0</v>
      </c>
      <c r="DY27" s="35">
        <f t="shared" si="194"/>
        <v>0</v>
      </c>
      <c r="DZ27" s="40">
        <f t="shared" si="195"/>
        <v>0</v>
      </c>
      <c r="EA27" s="63">
        <f t="shared" si="196"/>
        <v>0</v>
      </c>
      <c r="EB27" s="40"/>
      <c r="EC27" s="40"/>
      <c r="ED27" s="63">
        <f t="shared" si="197"/>
        <v>0</v>
      </c>
      <c r="EE27" s="40"/>
      <c r="EF27" s="40"/>
      <c r="EG27" s="63">
        <f t="shared" si="198"/>
        <v>0</v>
      </c>
      <c r="EH27" s="40"/>
      <c r="EI27" s="40"/>
      <c r="EJ27" s="63">
        <f t="shared" si="199"/>
        <v>0</v>
      </c>
      <c r="EK27" s="40"/>
      <c r="EL27" s="40"/>
      <c r="EM27" s="63">
        <f t="shared" si="200"/>
        <v>0</v>
      </c>
      <c r="EN27" s="40"/>
      <c r="EO27" s="40"/>
      <c r="EP27" s="63">
        <f t="shared" si="201"/>
        <v>0</v>
      </c>
      <c r="EQ27" s="40"/>
      <c r="ER27" s="40" t="s">
        <v>223</v>
      </c>
      <c r="ES27" s="63">
        <f t="shared" si="202"/>
        <v>0</v>
      </c>
      <c r="ET27" s="40"/>
      <c r="EU27" s="40"/>
      <c r="EV27" s="63">
        <f t="shared" si="203"/>
        <v>0</v>
      </c>
      <c r="EW27" s="35">
        <f t="shared" si="204"/>
        <v>0</v>
      </c>
      <c r="EX27" s="40">
        <f t="shared" si="205"/>
        <v>0</v>
      </c>
      <c r="EY27" s="63">
        <f t="shared" si="206"/>
        <v>0</v>
      </c>
      <c r="EZ27" s="40">
        <f>24509-14760</f>
        <v>9749</v>
      </c>
      <c r="FA27" s="40">
        <f>-2702-5237</f>
        <v>-7939</v>
      </c>
      <c r="FB27" s="63">
        <f t="shared" si="207"/>
        <v>1810</v>
      </c>
      <c r="FC27" s="40"/>
      <c r="FD27" s="40"/>
      <c r="FE27" s="63">
        <f t="shared" si="208"/>
        <v>0</v>
      </c>
      <c r="FF27" s="35">
        <f t="shared" si="209"/>
        <v>9749</v>
      </c>
      <c r="FG27" s="40">
        <f t="shared" si="210"/>
        <v>-7939</v>
      </c>
      <c r="FH27" s="63">
        <f t="shared" si="211"/>
        <v>1810</v>
      </c>
      <c r="FI27" s="40"/>
      <c r="FJ27" s="40"/>
      <c r="FK27" s="63">
        <f t="shared" si="212"/>
        <v>0</v>
      </c>
      <c r="FL27" s="40"/>
      <c r="FM27" s="40"/>
      <c r="FN27" s="63">
        <f t="shared" si="213"/>
        <v>0</v>
      </c>
      <c r="FO27" s="40"/>
      <c r="FP27" s="40"/>
      <c r="FQ27" s="63">
        <f t="shared" si="214"/>
        <v>0</v>
      </c>
      <c r="FR27" s="40"/>
      <c r="FS27" s="40"/>
      <c r="FT27" s="63">
        <f t="shared" si="215"/>
        <v>0</v>
      </c>
      <c r="FU27" s="35">
        <f t="shared" si="216"/>
        <v>0</v>
      </c>
      <c r="FV27" s="40">
        <f t="shared" si="217"/>
        <v>0</v>
      </c>
      <c r="FW27" s="63">
        <f t="shared" si="218"/>
        <v>0</v>
      </c>
      <c r="FX27" s="40"/>
      <c r="FY27" s="40"/>
      <c r="FZ27" s="63">
        <f t="shared" si="219"/>
        <v>0</v>
      </c>
      <c r="GA27" s="35"/>
      <c r="GB27" s="40"/>
      <c r="GC27" s="63">
        <f t="shared" si="220"/>
        <v>0</v>
      </c>
      <c r="GD27" s="40"/>
      <c r="GE27" s="40"/>
      <c r="GF27" s="63">
        <f t="shared" si="221"/>
        <v>0</v>
      </c>
      <c r="GG27" s="35">
        <f t="shared" si="222"/>
        <v>0</v>
      </c>
      <c r="GH27" s="40">
        <f t="shared" si="223"/>
        <v>0</v>
      </c>
      <c r="GI27" s="63">
        <f t="shared" si="224"/>
        <v>0</v>
      </c>
      <c r="GJ27" s="35">
        <f t="shared" si="225"/>
        <v>9749</v>
      </c>
      <c r="GK27" s="40">
        <f t="shared" si="226"/>
        <v>-7939</v>
      </c>
      <c r="GL27" s="63">
        <f t="shared" si="227"/>
        <v>1810</v>
      </c>
      <c r="GM27" s="40"/>
      <c r="GN27" s="40"/>
      <c r="GO27" s="63">
        <f t="shared" si="228"/>
        <v>0</v>
      </c>
      <c r="GP27" s="40"/>
      <c r="GQ27" s="40"/>
      <c r="GR27" s="63">
        <f t="shared" si="229"/>
        <v>0</v>
      </c>
      <c r="GS27" s="40"/>
      <c r="GT27" s="40"/>
      <c r="GU27" s="63">
        <f t="shared" si="230"/>
        <v>0</v>
      </c>
      <c r="GV27" s="40"/>
      <c r="GW27" s="40"/>
      <c r="GX27" s="63">
        <f t="shared" si="231"/>
        <v>0</v>
      </c>
      <c r="GY27" s="40"/>
      <c r="GZ27" s="40"/>
      <c r="HA27" s="63">
        <f t="shared" si="232"/>
        <v>0</v>
      </c>
      <c r="HB27" s="40"/>
      <c r="HC27" s="40"/>
      <c r="HD27" s="63">
        <f t="shared" si="233"/>
        <v>0</v>
      </c>
      <c r="HE27" s="35">
        <f t="shared" si="234"/>
        <v>0</v>
      </c>
      <c r="HF27" s="40">
        <f t="shared" si="235"/>
        <v>0</v>
      </c>
      <c r="HG27" s="63">
        <f t="shared" si="236"/>
        <v>0</v>
      </c>
      <c r="HH27" s="40"/>
      <c r="HI27" s="40"/>
      <c r="HJ27" s="63">
        <f t="shared" si="237"/>
        <v>0</v>
      </c>
      <c r="HK27" s="35"/>
      <c r="HL27" s="40"/>
      <c r="HM27" s="63">
        <f t="shared" si="238"/>
        <v>0</v>
      </c>
      <c r="HN27" s="35">
        <f t="shared" si="239"/>
        <v>0</v>
      </c>
      <c r="HO27" s="40">
        <f t="shared" si="240"/>
        <v>0</v>
      </c>
      <c r="HP27" s="63">
        <f t="shared" si="241"/>
        <v>0</v>
      </c>
      <c r="HQ27" s="40"/>
      <c r="HR27" s="40"/>
      <c r="HS27" s="63">
        <f t="shared" si="242"/>
        <v>0</v>
      </c>
      <c r="HT27" s="35"/>
      <c r="HU27" s="40"/>
      <c r="HV27" s="63">
        <f t="shared" si="243"/>
        <v>0</v>
      </c>
      <c r="HW27" s="40"/>
      <c r="HX27" s="40"/>
      <c r="HY27" s="63">
        <f t="shared" si="244"/>
        <v>0</v>
      </c>
      <c r="HZ27" s="35"/>
      <c r="IA27" s="40"/>
      <c r="IB27" s="63">
        <f t="shared" si="245"/>
        <v>0</v>
      </c>
      <c r="IC27" s="35">
        <f t="shared" si="246"/>
        <v>0</v>
      </c>
      <c r="ID27" s="40">
        <f t="shared" si="247"/>
        <v>0</v>
      </c>
      <c r="IE27" s="63">
        <f t="shared" si="248"/>
        <v>0</v>
      </c>
      <c r="IF27" s="40"/>
      <c r="IG27" s="40"/>
      <c r="IH27" s="63">
        <f t="shared" si="249"/>
        <v>0</v>
      </c>
      <c r="II27" s="35"/>
      <c r="IJ27" s="40"/>
      <c r="IK27" s="63">
        <f t="shared" si="250"/>
        <v>0</v>
      </c>
      <c r="IL27" s="40"/>
      <c r="IM27" s="40"/>
      <c r="IN27" s="63">
        <f t="shared" si="251"/>
        <v>0</v>
      </c>
      <c r="IO27" s="35">
        <f t="shared" si="252"/>
        <v>0</v>
      </c>
      <c r="IP27" s="40">
        <f t="shared" si="253"/>
        <v>0</v>
      </c>
      <c r="IQ27" s="63">
        <f t="shared" si="254"/>
        <v>0</v>
      </c>
      <c r="IR27" s="40"/>
      <c r="IS27" s="40"/>
      <c r="IT27" s="63">
        <f t="shared" si="255"/>
        <v>0</v>
      </c>
      <c r="IU27" s="40"/>
      <c r="IV27" s="40"/>
      <c r="IW27" s="63">
        <f t="shared" si="256"/>
        <v>0</v>
      </c>
      <c r="IX27" s="40"/>
      <c r="IY27" s="40"/>
      <c r="IZ27" s="63">
        <f t="shared" si="257"/>
        <v>0</v>
      </c>
      <c r="JA27" s="35">
        <f t="shared" si="258"/>
        <v>0</v>
      </c>
      <c r="JB27" s="40">
        <f t="shared" si="259"/>
        <v>0</v>
      </c>
      <c r="JC27" s="63">
        <f t="shared" si="260"/>
        <v>0</v>
      </c>
      <c r="JD27" s="40"/>
      <c r="JE27" s="40"/>
      <c r="JF27" s="63">
        <f t="shared" si="261"/>
        <v>0</v>
      </c>
      <c r="JG27" s="40"/>
      <c r="JH27" s="40"/>
      <c r="JI27" s="63">
        <f t="shared" si="262"/>
        <v>0</v>
      </c>
      <c r="JJ27" s="40"/>
      <c r="JK27" s="40"/>
      <c r="JL27" s="63">
        <f t="shared" si="263"/>
        <v>0</v>
      </c>
      <c r="JM27" s="35">
        <f t="shared" si="264"/>
        <v>0</v>
      </c>
      <c r="JN27" s="40">
        <f t="shared" si="265"/>
        <v>0</v>
      </c>
      <c r="JO27" s="63">
        <f t="shared" si="266"/>
        <v>0</v>
      </c>
      <c r="JP27" s="40"/>
      <c r="JQ27" s="40"/>
      <c r="JR27" s="63">
        <f t="shared" si="267"/>
        <v>0</v>
      </c>
      <c r="JS27" s="35"/>
      <c r="JT27" s="40"/>
      <c r="JU27" s="63">
        <f t="shared" si="268"/>
        <v>0</v>
      </c>
      <c r="JV27" s="35"/>
      <c r="JW27" s="40"/>
      <c r="JX27" s="63">
        <f t="shared" si="269"/>
        <v>0</v>
      </c>
      <c r="JY27" s="35">
        <f t="shared" si="270"/>
        <v>0</v>
      </c>
      <c r="JZ27" s="40">
        <f t="shared" si="271"/>
        <v>0</v>
      </c>
      <c r="KA27" s="63">
        <f t="shared" si="272"/>
        <v>0</v>
      </c>
      <c r="KB27" s="40"/>
      <c r="KC27" s="40"/>
      <c r="KD27" s="63">
        <f t="shared" si="273"/>
        <v>0</v>
      </c>
      <c r="KE27" s="35">
        <f t="shared" si="274"/>
        <v>0</v>
      </c>
      <c r="KF27" s="40">
        <f t="shared" si="275"/>
        <v>0</v>
      </c>
      <c r="KG27" s="63">
        <f t="shared" si="276"/>
        <v>0</v>
      </c>
      <c r="KH27" s="35"/>
      <c r="KI27" s="40"/>
      <c r="KJ27" s="63">
        <f t="shared" si="277"/>
        <v>0</v>
      </c>
      <c r="KK27" s="40"/>
      <c r="KL27" s="40"/>
      <c r="KM27" s="63">
        <f t="shared" si="278"/>
        <v>0</v>
      </c>
      <c r="KN27" s="40"/>
      <c r="KO27" s="40"/>
      <c r="KP27" s="63">
        <f t="shared" si="279"/>
        <v>0</v>
      </c>
      <c r="KQ27" s="35">
        <f t="shared" si="280"/>
        <v>0</v>
      </c>
      <c r="KR27" s="40">
        <f t="shared" si="281"/>
        <v>0</v>
      </c>
      <c r="KS27" s="63">
        <f t="shared" si="282"/>
        <v>0</v>
      </c>
      <c r="KT27" s="40"/>
      <c r="KU27" s="40"/>
      <c r="KV27" s="63">
        <f t="shared" si="283"/>
        <v>0</v>
      </c>
      <c r="KW27" s="40"/>
      <c r="KX27" s="40"/>
      <c r="KY27" s="63">
        <f t="shared" si="284"/>
        <v>0</v>
      </c>
      <c r="KZ27" s="40"/>
      <c r="LA27" s="40"/>
      <c r="LB27" s="63">
        <f t="shared" si="285"/>
        <v>0</v>
      </c>
      <c r="LC27" s="40"/>
      <c r="LD27" s="40"/>
      <c r="LE27" s="63">
        <f t="shared" si="286"/>
        <v>0</v>
      </c>
      <c r="LF27" s="40"/>
      <c r="LG27" s="40"/>
      <c r="LH27" s="63">
        <f t="shared" si="287"/>
        <v>0</v>
      </c>
      <c r="LI27" s="40"/>
      <c r="LJ27" s="40"/>
      <c r="LK27" s="63">
        <f t="shared" si="288"/>
        <v>0</v>
      </c>
      <c r="LL27" s="40"/>
      <c r="LM27" s="40"/>
      <c r="LN27" s="63">
        <f t="shared" si="289"/>
        <v>0</v>
      </c>
      <c r="LO27" s="35">
        <f t="shared" si="290"/>
        <v>0</v>
      </c>
      <c r="LP27" s="40">
        <f t="shared" si="291"/>
        <v>0</v>
      </c>
      <c r="LQ27" s="63">
        <f t="shared" si="292"/>
        <v>0</v>
      </c>
      <c r="LR27" s="40"/>
      <c r="LS27" s="40"/>
      <c r="LT27" s="63">
        <f t="shared" si="293"/>
        <v>0</v>
      </c>
      <c r="LU27" s="40"/>
      <c r="LV27" s="40"/>
      <c r="LW27" s="63">
        <f t="shared" si="294"/>
        <v>0</v>
      </c>
      <c r="LX27" s="35">
        <f t="shared" si="295"/>
        <v>0</v>
      </c>
      <c r="LY27" s="40">
        <f t="shared" si="296"/>
        <v>0</v>
      </c>
      <c r="LZ27" s="63">
        <f t="shared" si="297"/>
        <v>0</v>
      </c>
      <c r="MA27" s="35">
        <f t="shared" si="298"/>
        <v>9749</v>
      </c>
      <c r="MB27" s="40">
        <f t="shared" si="299"/>
        <v>-7939</v>
      </c>
      <c r="MC27" s="63">
        <f t="shared" si="300"/>
        <v>1810</v>
      </c>
      <c r="MD27" s="40"/>
      <c r="ME27" s="40"/>
      <c r="MF27" s="63">
        <f t="shared" si="301"/>
        <v>0</v>
      </c>
      <c r="MG27" s="40"/>
      <c r="MH27" s="40"/>
      <c r="MI27" s="63">
        <f t="shared" si="302"/>
        <v>0</v>
      </c>
      <c r="MJ27" s="40"/>
      <c r="MK27" s="40"/>
      <c r="ML27" s="63">
        <f t="shared" si="303"/>
        <v>0</v>
      </c>
      <c r="MM27" s="40"/>
      <c r="MN27" s="40"/>
      <c r="MO27" s="63">
        <f t="shared" si="304"/>
        <v>0</v>
      </c>
      <c r="MP27" s="40"/>
      <c r="MQ27" s="40"/>
      <c r="MR27" s="63">
        <f t="shared" si="305"/>
        <v>0</v>
      </c>
      <c r="MS27" s="35"/>
      <c r="MT27" s="40"/>
      <c r="MU27" s="63">
        <f t="shared" si="306"/>
        <v>0</v>
      </c>
      <c r="MV27" s="40"/>
      <c r="MW27" s="40"/>
      <c r="MX27" s="63">
        <f t="shared" si="307"/>
        <v>0</v>
      </c>
      <c r="MY27" s="40"/>
      <c r="MZ27" s="40"/>
      <c r="NA27" s="63">
        <f t="shared" si="308"/>
        <v>0</v>
      </c>
      <c r="NB27" s="40"/>
      <c r="NC27" s="40"/>
      <c r="ND27" s="63">
        <f t="shared" si="309"/>
        <v>0</v>
      </c>
      <c r="NE27" s="35"/>
      <c r="NF27" s="40"/>
      <c r="NG27" s="63">
        <f t="shared" si="310"/>
        <v>0</v>
      </c>
      <c r="NH27" s="35"/>
      <c r="NI27" s="40"/>
      <c r="NJ27" s="63">
        <f t="shared" si="311"/>
        <v>0</v>
      </c>
      <c r="NK27" s="35">
        <f t="shared" si="312"/>
        <v>0</v>
      </c>
      <c r="NL27" s="40">
        <f t="shared" si="313"/>
        <v>0</v>
      </c>
      <c r="NM27" s="63">
        <f t="shared" si="314"/>
        <v>0</v>
      </c>
      <c r="NN27" s="40"/>
      <c r="NO27" s="40"/>
      <c r="NP27" s="63">
        <f t="shared" si="315"/>
        <v>0</v>
      </c>
      <c r="NQ27" s="40"/>
      <c r="NR27" s="40"/>
      <c r="NS27" s="63">
        <f t="shared" si="316"/>
        <v>0</v>
      </c>
      <c r="NT27" s="40"/>
      <c r="NU27" s="40"/>
      <c r="NV27" s="63">
        <f t="shared" si="317"/>
        <v>0</v>
      </c>
      <c r="NW27" s="35"/>
      <c r="NX27" s="40"/>
      <c r="NY27" s="63">
        <f t="shared" si="318"/>
        <v>0</v>
      </c>
      <c r="NZ27" s="40"/>
      <c r="OA27" s="40"/>
      <c r="OB27" s="63">
        <f t="shared" si="319"/>
        <v>0</v>
      </c>
      <c r="OC27" s="40"/>
      <c r="OD27" s="40"/>
      <c r="OE27" s="63">
        <f t="shared" si="320"/>
        <v>0</v>
      </c>
      <c r="OF27" s="35">
        <f t="shared" si="321"/>
        <v>0</v>
      </c>
      <c r="OG27" s="40">
        <f t="shared" si="321"/>
        <v>0</v>
      </c>
      <c r="OH27" s="63">
        <f t="shared" si="321"/>
        <v>0</v>
      </c>
      <c r="OI27" s="35"/>
      <c r="OJ27" s="40"/>
      <c r="OK27" s="63">
        <f t="shared" si="322"/>
        <v>0</v>
      </c>
      <c r="OL27" s="35"/>
      <c r="OM27" s="40"/>
      <c r="ON27" s="63">
        <f t="shared" si="323"/>
        <v>0</v>
      </c>
      <c r="OO27" s="35"/>
      <c r="OP27" s="40"/>
      <c r="OQ27" s="63">
        <f t="shared" si="324"/>
        <v>0</v>
      </c>
      <c r="OR27" s="35"/>
      <c r="OS27" s="40"/>
      <c r="OT27" s="63">
        <f t="shared" si="325"/>
        <v>0</v>
      </c>
      <c r="OU27" s="35"/>
      <c r="OV27" s="40"/>
      <c r="OW27" s="63">
        <f t="shared" si="326"/>
        <v>0</v>
      </c>
      <c r="OX27" s="35"/>
      <c r="OY27" s="40"/>
      <c r="OZ27" s="63">
        <f t="shared" si="327"/>
        <v>0</v>
      </c>
      <c r="PA27" s="35"/>
      <c r="PB27" s="40"/>
      <c r="PC27" s="63">
        <f t="shared" si="328"/>
        <v>0</v>
      </c>
      <c r="PD27" s="35"/>
      <c r="PE27" s="40"/>
      <c r="PF27" s="63">
        <f t="shared" si="329"/>
        <v>0</v>
      </c>
      <c r="PG27" s="35"/>
      <c r="PH27" s="40"/>
      <c r="PI27" s="63">
        <f t="shared" si="330"/>
        <v>0</v>
      </c>
      <c r="PJ27" s="35"/>
      <c r="PK27" s="40"/>
      <c r="PL27" s="63">
        <f t="shared" si="331"/>
        <v>0</v>
      </c>
      <c r="PM27" s="35">
        <f t="shared" si="332"/>
        <v>0</v>
      </c>
      <c r="PN27" s="40">
        <f t="shared" si="332"/>
        <v>0</v>
      </c>
      <c r="PO27" s="63">
        <f t="shared" si="332"/>
        <v>0</v>
      </c>
      <c r="PP27" s="35"/>
      <c r="PQ27" s="40"/>
      <c r="PR27" s="63">
        <f t="shared" si="333"/>
        <v>0</v>
      </c>
      <c r="PS27" s="35"/>
      <c r="PT27" s="40"/>
      <c r="PU27" s="63">
        <f t="shared" si="334"/>
        <v>0</v>
      </c>
      <c r="PV27" s="40"/>
      <c r="PW27" s="40"/>
      <c r="PX27" s="63">
        <f t="shared" si="335"/>
        <v>0</v>
      </c>
      <c r="PY27" s="35">
        <f t="shared" si="336"/>
        <v>0</v>
      </c>
      <c r="PZ27" s="40">
        <f t="shared" si="337"/>
        <v>0</v>
      </c>
      <c r="QA27" s="63">
        <f t="shared" si="338"/>
        <v>0</v>
      </c>
      <c r="QB27" s="35">
        <f t="shared" si="134"/>
        <v>0</v>
      </c>
      <c r="QC27" s="40">
        <f t="shared" si="135"/>
        <v>0</v>
      </c>
      <c r="QD27" s="63">
        <f t="shared" si="136"/>
        <v>0</v>
      </c>
      <c r="QE27" s="35">
        <f t="shared" si="137"/>
        <v>9749</v>
      </c>
      <c r="QF27" s="40">
        <f t="shared" si="138"/>
        <v>-7939</v>
      </c>
      <c r="QG27" s="63">
        <f t="shared" si="139"/>
        <v>1810</v>
      </c>
      <c r="QH27" s="35">
        <f t="shared" si="140"/>
        <v>9749</v>
      </c>
      <c r="QI27" s="40">
        <f t="shared" si="141"/>
        <v>-7939</v>
      </c>
      <c r="QJ27" s="63">
        <f t="shared" si="142"/>
        <v>1810</v>
      </c>
      <c r="QK27" s="35"/>
      <c r="QL27" s="40"/>
      <c r="QM27" s="55"/>
      <c r="QN27" s="35">
        <f t="shared" si="339"/>
        <v>9749</v>
      </c>
      <c r="QO27" s="40">
        <f t="shared" si="340"/>
        <v>-7939</v>
      </c>
      <c r="QP27" s="63">
        <f t="shared" si="341"/>
        <v>1810</v>
      </c>
      <c r="QQ27" s="35">
        <f t="shared" si="143"/>
        <v>40860</v>
      </c>
      <c r="QR27" s="40">
        <f t="shared" si="144"/>
        <v>3162</v>
      </c>
      <c r="QS27" s="63">
        <f t="shared" si="145"/>
        <v>44022</v>
      </c>
    </row>
    <row r="28" spans="1:461" ht="16.5" thickBot="1">
      <c r="A28" s="8">
        <v>18</v>
      </c>
      <c r="B28" s="29" t="s">
        <v>18</v>
      </c>
      <c r="C28" s="41"/>
      <c r="D28" s="41"/>
      <c r="E28" s="66">
        <f t="shared" si="146"/>
        <v>0</v>
      </c>
      <c r="F28" s="41">
        <v>10000</v>
      </c>
      <c r="G28" s="41"/>
      <c r="H28" s="66">
        <f t="shared" si="147"/>
        <v>10000</v>
      </c>
      <c r="I28" s="41">
        <f>1011+955+6620</f>
        <v>8586</v>
      </c>
      <c r="J28" s="41"/>
      <c r="K28" s="66">
        <f t="shared" si="148"/>
        <v>8586</v>
      </c>
      <c r="L28" s="41"/>
      <c r="M28" s="41"/>
      <c r="N28" s="66">
        <f t="shared" si="149"/>
        <v>0</v>
      </c>
      <c r="O28" s="41">
        <f>900-900</f>
        <v>0</v>
      </c>
      <c r="P28" s="41"/>
      <c r="Q28" s="66">
        <f t="shared" si="150"/>
        <v>0</v>
      </c>
      <c r="R28" s="41">
        <f>3515+6927+2076</f>
        <v>12518</v>
      </c>
      <c r="S28" s="41"/>
      <c r="T28" s="66">
        <f t="shared" si="151"/>
        <v>12518</v>
      </c>
      <c r="U28" s="41"/>
      <c r="V28" s="41"/>
      <c r="W28" s="66">
        <f t="shared" si="152"/>
        <v>0</v>
      </c>
      <c r="X28" s="41"/>
      <c r="Y28" s="41"/>
      <c r="Z28" s="66">
        <f t="shared" si="153"/>
        <v>0</v>
      </c>
      <c r="AA28" s="41"/>
      <c r="AB28" s="41"/>
      <c r="AC28" s="66">
        <f t="shared" si="154"/>
        <v>0</v>
      </c>
      <c r="AD28" s="36">
        <f t="shared" si="155"/>
        <v>31104</v>
      </c>
      <c r="AE28" s="41">
        <f t="shared" si="156"/>
        <v>0</v>
      </c>
      <c r="AF28" s="66">
        <f t="shared" si="157"/>
        <v>31104</v>
      </c>
      <c r="AG28" s="41"/>
      <c r="AH28" s="41"/>
      <c r="AI28" s="66">
        <f t="shared" si="158"/>
        <v>0</v>
      </c>
      <c r="AJ28" s="41"/>
      <c r="AK28" s="41"/>
      <c r="AL28" s="66">
        <f t="shared" si="159"/>
        <v>0</v>
      </c>
      <c r="AM28" s="41"/>
      <c r="AN28" s="41"/>
      <c r="AO28" s="66">
        <f t="shared" si="160"/>
        <v>0</v>
      </c>
      <c r="AP28" s="41"/>
      <c r="AQ28" s="41"/>
      <c r="AR28" s="66">
        <f t="shared" si="161"/>
        <v>0</v>
      </c>
      <c r="AS28" s="41"/>
      <c r="AT28" s="41"/>
      <c r="AU28" s="66">
        <f t="shared" si="162"/>
        <v>0</v>
      </c>
      <c r="AV28" s="41"/>
      <c r="AW28" s="41"/>
      <c r="AX28" s="66">
        <f t="shared" si="163"/>
        <v>0</v>
      </c>
      <c r="AY28" s="41"/>
      <c r="AZ28" s="41"/>
      <c r="BA28" s="66">
        <f t="shared" si="164"/>
        <v>0</v>
      </c>
      <c r="BB28" s="41"/>
      <c r="BC28" s="41"/>
      <c r="BD28" s="66">
        <f t="shared" si="165"/>
        <v>0</v>
      </c>
      <c r="BE28" s="41"/>
      <c r="BF28" s="41"/>
      <c r="BG28" s="66">
        <f t="shared" si="166"/>
        <v>0</v>
      </c>
      <c r="BH28" s="36"/>
      <c r="BI28" s="41"/>
      <c r="BJ28" s="66">
        <f t="shared" si="167"/>
        <v>0</v>
      </c>
      <c r="BK28" s="36"/>
      <c r="BL28" s="41"/>
      <c r="BM28" s="66">
        <f t="shared" si="168"/>
        <v>0</v>
      </c>
      <c r="BN28" s="36"/>
      <c r="BO28" s="41"/>
      <c r="BP28" s="66">
        <f t="shared" si="169"/>
        <v>0</v>
      </c>
      <c r="BQ28" s="36"/>
      <c r="BR28" s="41"/>
      <c r="BS28" s="66">
        <f t="shared" si="170"/>
        <v>0</v>
      </c>
      <c r="BT28" s="36"/>
      <c r="BU28" s="41"/>
      <c r="BV28" s="66">
        <f t="shared" si="171"/>
        <v>0</v>
      </c>
      <c r="BW28" s="36"/>
      <c r="BX28" s="41"/>
      <c r="BY28" s="66">
        <f t="shared" si="172"/>
        <v>0</v>
      </c>
      <c r="BZ28" s="36"/>
      <c r="CA28" s="41"/>
      <c r="CB28" s="66">
        <f t="shared" si="173"/>
        <v>0</v>
      </c>
      <c r="CC28" s="36">
        <f t="shared" si="174"/>
        <v>0</v>
      </c>
      <c r="CD28" s="41">
        <f t="shared" si="174"/>
        <v>0</v>
      </c>
      <c r="CE28" s="66">
        <f t="shared" si="174"/>
        <v>0</v>
      </c>
      <c r="CF28" s="41"/>
      <c r="CG28" s="41"/>
      <c r="CH28" s="66">
        <f t="shared" si="175"/>
        <v>0</v>
      </c>
      <c r="CI28" s="41"/>
      <c r="CJ28" s="41"/>
      <c r="CK28" s="66">
        <f t="shared" si="176"/>
        <v>0</v>
      </c>
      <c r="CL28" s="41"/>
      <c r="CM28" s="41"/>
      <c r="CN28" s="66">
        <f t="shared" si="177"/>
        <v>0</v>
      </c>
      <c r="CO28" s="41"/>
      <c r="CP28" s="41"/>
      <c r="CQ28" s="66">
        <f t="shared" si="178"/>
        <v>0</v>
      </c>
      <c r="CR28" s="41"/>
      <c r="CS28" s="41"/>
      <c r="CT28" s="66">
        <f t="shared" si="179"/>
        <v>0</v>
      </c>
      <c r="CU28" s="41"/>
      <c r="CV28" s="41"/>
      <c r="CW28" s="66">
        <f t="shared" si="180"/>
        <v>0</v>
      </c>
      <c r="CX28" s="41"/>
      <c r="CY28" s="41"/>
      <c r="CZ28" s="66">
        <f t="shared" si="181"/>
        <v>0</v>
      </c>
      <c r="DA28" s="36">
        <f t="shared" si="182"/>
        <v>0</v>
      </c>
      <c r="DB28" s="41">
        <f t="shared" si="183"/>
        <v>0</v>
      </c>
      <c r="DC28" s="66">
        <f t="shared" si="184"/>
        <v>0</v>
      </c>
      <c r="DD28" s="41"/>
      <c r="DE28" s="41"/>
      <c r="DF28" s="66">
        <f t="shared" si="185"/>
        <v>0</v>
      </c>
      <c r="DG28" s="41"/>
      <c r="DH28" s="41"/>
      <c r="DI28" s="66">
        <f t="shared" si="186"/>
        <v>0</v>
      </c>
      <c r="DJ28" s="41"/>
      <c r="DK28" s="41"/>
      <c r="DL28" s="66">
        <f t="shared" si="187"/>
        <v>0</v>
      </c>
      <c r="DM28" s="36">
        <f t="shared" si="188"/>
        <v>0</v>
      </c>
      <c r="DN28" s="41">
        <f t="shared" si="189"/>
        <v>0</v>
      </c>
      <c r="DO28" s="66">
        <f t="shared" si="190"/>
        <v>0</v>
      </c>
      <c r="DP28" s="41"/>
      <c r="DQ28" s="41"/>
      <c r="DR28" s="66">
        <f t="shared" si="191"/>
        <v>0</v>
      </c>
      <c r="DS28" s="41"/>
      <c r="DT28" s="41"/>
      <c r="DU28" s="66">
        <f t="shared" si="192"/>
        <v>0</v>
      </c>
      <c r="DV28" s="41"/>
      <c r="DW28" s="41"/>
      <c r="DX28" s="66">
        <f t="shared" si="193"/>
        <v>0</v>
      </c>
      <c r="DY28" s="36">
        <f t="shared" si="194"/>
        <v>0</v>
      </c>
      <c r="DZ28" s="41">
        <f t="shared" si="195"/>
        <v>0</v>
      </c>
      <c r="EA28" s="66">
        <f t="shared" si="196"/>
        <v>0</v>
      </c>
      <c r="EB28" s="41"/>
      <c r="EC28" s="41"/>
      <c r="ED28" s="66">
        <f t="shared" si="197"/>
        <v>0</v>
      </c>
      <c r="EE28" s="41"/>
      <c r="EF28" s="41"/>
      <c r="EG28" s="66">
        <f t="shared" si="198"/>
        <v>0</v>
      </c>
      <c r="EH28" s="41"/>
      <c r="EI28" s="41"/>
      <c r="EJ28" s="66">
        <f t="shared" si="199"/>
        <v>0</v>
      </c>
      <c r="EK28" s="41"/>
      <c r="EL28" s="41"/>
      <c r="EM28" s="66">
        <f t="shared" si="200"/>
        <v>0</v>
      </c>
      <c r="EN28" s="41"/>
      <c r="EO28" s="41"/>
      <c r="EP28" s="66">
        <f t="shared" si="201"/>
        <v>0</v>
      </c>
      <c r="EQ28" s="41"/>
      <c r="ER28" s="41"/>
      <c r="ES28" s="66">
        <f t="shared" si="202"/>
        <v>0</v>
      </c>
      <c r="ET28" s="41"/>
      <c r="EU28" s="41"/>
      <c r="EV28" s="66">
        <f t="shared" si="203"/>
        <v>0</v>
      </c>
      <c r="EW28" s="36">
        <f t="shared" si="204"/>
        <v>0</v>
      </c>
      <c r="EX28" s="41">
        <f t="shared" si="205"/>
        <v>0</v>
      </c>
      <c r="EY28" s="66">
        <f t="shared" si="206"/>
        <v>0</v>
      </c>
      <c r="EZ28" s="41"/>
      <c r="FA28" s="41"/>
      <c r="FB28" s="66">
        <f t="shared" si="207"/>
        <v>0</v>
      </c>
      <c r="FC28" s="41"/>
      <c r="FD28" s="41"/>
      <c r="FE28" s="66">
        <f t="shared" si="208"/>
        <v>0</v>
      </c>
      <c r="FF28" s="36">
        <f t="shared" si="209"/>
        <v>0</v>
      </c>
      <c r="FG28" s="41">
        <f t="shared" si="210"/>
        <v>0</v>
      </c>
      <c r="FH28" s="66">
        <f t="shared" si="211"/>
        <v>0</v>
      </c>
      <c r="FI28" s="41"/>
      <c r="FJ28" s="41"/>
      <c r="FK28" s="66">
        <f t="shared" si="212"/>
        <v>0</v>
      </c>
      <c r="FL28" s="41"/>
      <c r="FM28" s="41"/>
      <c r="FN28" s="66">
        <f t="shared" si="213"/>
        <v>0</v>
      </c>
      <c r="FO28" s="41"/>
      <c r="FP28" s="41"/>
      <c r="FQ28" s="66">
        <f t="shared" si="214"/>
        <v>0</v>
      </c>
      <c r="FR28" s="41"/>
      <c r="FS28" s="41"/>
      <c r="FT28" s="66">
        <f t="shared" si="215"/>
        <v>0</v>
      </c>
      <c r="FU28" s="36">
        <f t="shared" si="216"/>
        <v>0</v>
      </c>
      <c r="FV28" s="41">
        <f t="shared" si="217"/>
        <v>0</v>
      </c>
      <c r="FW28" s="66">
        <f t="shared" si="218"/>
        <v>0</v>
      </c>
      <c r="FX28" s="41"/>
      <c r="FY28" s="41"/>
      <c r="FZ28" s="66">
        <f t="shared" si="219"/>
        <v>0</v>
      </c>
      <c r="GA28" s="36"/>
      <c r="GB28" s="41"/>
      <c r="GC28" s="66">
        <f t="shared" si="220"/>
        <v>0</v>
      </c>
      <c r="GD28" s="41"/>
      <c r="GE28" s="41"/>
      <c r="GF28" s="66">
        <f t="shared" si="221"/>
        <v>0</v>
      </c>
      <c r="GG28" s="36">
        <f t="shared" si="222"/>
        <v>0</v>
      </c>
      <c r="GH28" s="41">
        <f t="shared" si="223"/>
        <v>0</v>
      </c>
      <c r="GI28" s="66">
        <f t="shared" si="224"/>
        <v>0</v>
      </c>
      <c r="GJ28" s="36">
        <f t="shared" si="225"/>
        <v>0</v>
      </c>
      <c r="GK28" s="41">
        <f t="shared" si="226"/>
        <v>0</v>
      </c>
      <c r="GL28" s="66">
        <f t="shared" si="227"/>
        <v>0</v>
      </c>
      <c r="GM28" s="41"/>
      <c r="GN28" s="41"/>
      <c r="GO28" s="66">
        <f t="shared" si="228"/>
        <v>0</v>
      </c>
      <c r="GP28" s="41"/>
      <c r="GQ28" s="41"/>
      <c r="GR28" s="66">
        <f t="shared" si="229"/>
        <v>0</v>
      </c>
      <c r="GS28" s="41"/>
      <c r="GT28" s="41"/>
      <c r="GU28" s="66">
        <f t="shared" si="230"/>
        <v>0</v>
      </c>
      <c r="GV28" s="41"/>
      <c r="GW28" s="41"/>
      <c r="GX28" s="66">
        <f t="shared" si="231"/>
        <v>0</v>
      </c>
      <c r="GY28" s="41"/>
      <c r="GZ28" s="41"/>
      <c r="HA28" s="66">
        <f t="shared" si="232"/>
        <v>0</v>
      </c>
      <c r="HB28" s="41"/>
      <c r="HC28" s="41"/>
      <c r="HD28" s="66">
        <f t="shared" si="233"/>
        <v>0</v>
      </c>
      <c r="HE28" s="36">
        <f t="shared" si="234"/>
        <v>0</v>
      </c>
      <c r="HF28" s="41">
        <f t="shared" si="235"/>
        <v>0</v>
      </c>
      <c r="HG28" s="66">
        <f t="shared" si="236"/>
        <v>0</v>
      </c>
      <c r="HH28" s="41"/>
      <c r="HI28" s="41"/>
      <c r="HJ28" s="66">
        <f t="shared" si="237"/>
        <v>0</v>
      </c>
      <c r="HK28" s="36"/>
      <c r="HL28" s="41"/>
      <c r="HM28" s="66">
        <f t="shared" si="238"/>
        <v>0</v>
      </c>
      <c r="HN28" s="36">
        <f t="shared" si="239"/>
        <v>0</v>
      </c>
      <c r="HO28" s="41">
        <f t="shared" si="240"/>
        <v>0</v>
      </c>
      <c r="HP28" s="66">
        <f t="shared" si="241"/>
        <v>0</v>
      </c>
      <c r="HQ28" s="41">
        <f>37764-4728+17858-7990</f>
        <v>42904</v>
      </c>
      <c r="HR28" s="41"/>
      <c r="HS28" s="66">
        <f t="shared" si="242"/>
        <v>42904</v>
      </c>
      <c r="HT28" s="36"/>
      <c r="HU28" s="41">
        <v>22</v>
      </c>
      <c r="HV28" s="66">
        <f t="shared" si="243"/>
        <v>22</v>
      </c>
      <c r="HW28" s="41">
        <f>90730-19509+12885</f>
        <v>84106</v>
      </c>
      <c r="HX28" s="41">
        <f>-828+6038</f>
        <v>5210</v>
      </c>
      <c r="HY28" s="66">
        <f t="shared" si="244"/>
        <v>89316</v>
      </c>
      <c r="HZ28" s="36">
        <f>3383+500</f>
        <v>3883</v>
      </c>
      <c r="IA28" s="41"/>
      <c r="IB28" s="66">
        <f t="shared" si="245"/>
        <v>3883</v>
      </c>
      <c r="IC28" s="36">
        <f t="shared" si="246"/>
        <v>130893</v>
      </c>
      <c r="ID28" s="41">
        <f t="shared" si="247"/>
        <v>5232</v>
      </c>
      <c r="IE28" s="66">
        <f t="shared" si="248"/>
        <v>136125</v>
      </c>
      <c r="IF28" s="41"/>
      <c r="IG28" s="41"/>
      <c r="IH28" s="66">
        <f t="shared" si="249"/>
        <v>0</v>
      </c>
      <c r="II28" s="36"/>
      <c r="IJ28" s="41"/>
      <c r="IK28" s="66">
        <f t="shared" si="250"/>
        <v>0</v>
      </c>
      <c r="IL28" s="41"/>
      <c r="IM28" s="41"/>
      <c r="IN28" s="66">
        <f t="shared" si="251"/>
        <v>0</v>
      </c>
      <c r="IO28" s="36">
        <f t="shared" si="252"/>
        <v>0</v>
      </c>
      <c r="IP28" s="41">
        <f t="shared" si="253"/>
        <v>0</v>
      </c>
      <c r="IQ28" s="66">
        <f t="shared" si="254"/>
        <v>0</v>
      </c>
      <c r="IR28" s="41"/>
      <c r="IS28" s="41"/>
      <c r="IT28" s="66">
        <f t="shared" si="255"/>
        <v>0</v>
      </c>
      <c r="IU28" s="41"/>
      <c r="IV28" s="41"/>
      <c r="IW28" s="66">
        <f t="shared" si="256"/>
        <v>0</v>
      </c>
      <c r="IX28" s="41"/>
      <c r="IY28" s="41"/>
      <c r="IZ28" s="66">
        <f t="shared" si="257"/>
        <v>0</v>
      </c>
      <c r="JA28" s="36">
        <f t="shared" si="258"/>
        <v>0</v>
      </c>
      <c r="JB28" s="41">
        <f t="shared" si="259"/>
        <v>0</v>
      </c>
      <c r="JC28" s="66">
        <f t="shared" si="260"/>
        <v>0</v>
      </c>
      <c r="JD28" s="41"/>
      <c r="JE28" s="41"/>
      <c r="JF28" s="66">
        <f t="shared" si="261"/>
        <v>0</v>
      </c>
      <c r="JG28" s="41"/>
      <c r="JH28" s="41"/>
      <c r="JI28" s="66">
        <f t="shared" si="262"/>
        <v>0</v>
      </c>
      <c r="JJ28" s="41"/>
      <c r="JK28" s="41"/>
      <c r="JL28" s="66">
        <f t="shared" si="263"/>
        <v>0</v>
      </c>
      <c r="JM28" s="36">
        <f t="shared" si="264"/>
        <v>0</v>
      </c>
      <c r="JN28" s="41">
        <f t="shared" si="265"/>
        <v>0</v>
      </c>
      <c r="JO28" s="66">
        <f t="shared" si="266"/>
        <v>0</v>
      </c>
      <c r="JP28" s="41"/>
      <c r="JQ28" s="41"/>
      <c r="JR28" s="66">
        <f t="shared" si="267"/>
        <v>0</v>
      </c>
      <c r="JS28" s="36"/>
      <c r="JT28" s="41"/>
      <c r="JU28" s="66">
        <f t="shared" si="268"/>
        <v>0</v>
      </c>
      <c r="JV28" s="36"/>
      <c r="JW28" s="41"/>
      <c r="JX28" s="66">
        <f t="shared" si="269"/>
        <v>0</v>
      </c>
      <c r="JY28" s="36">
        <f t="shared" si="270"/>
        <v>0</v>
      </c>
      <c r="JZ28" s="41">
        <f t="shared" si="271"/>
        <v>0</v>
      </c>
      <c r="KA28" s="66">
        <f t="shared" si="272"/>
        <v>0</v>
      </c>
      <c r="KB28" s="41">
        <f>1684173+100436+3782-8663</f>
        <v>1779728</v>
      </c>
      <c r="KC28" s="41">
        <f>-1676+822+4578+854</f>
        <v>4578</v>
      </c>
      <c r="KD28" s="66">
        <f t="shared" si="273"/>
        <v>1784306</v>
      </c>
      <c r="KE28" s="36">
        <f t="shared" si="274"/>
        <v>1910621</v>
      </c>
      <c r="KF28" s="41">
        <f t="shared" si="275"/>
        <v>9810</v>
      </c>
      <c r="KG28" s="66">
        <f t="shared" si="276"/>
        <v>1920431</v>
      </c>
      <c r="KH28" s="36"/>
      <c r="KI28" s="41"/>
      <c r="KJ28" s="66">
        <f t="shared" si="277"/>
        <v>0</v>
      </c>
      <c r="KK28" s="41"/>
      <c r="KL28" s="41"/>
      <c r="KM28" s="66">
        <f t="shared" si="278"/>
        <v>0</v>
      </c>
      <c r="KN28" s="41"/>
      <c r="KO28" s="41"/>
      <c r="KP28" s="66">
        <f t="shared" si="279"/>
        <v>0</v>
      </c>
      <c r="KQ28" s="36">
        <f t="shared" si="280"/>
        <v>0</v>
      </c>
      <c r="KR28" s="41">
        <f t="shared" si="281"/>
        <v>0</v>
      </c>
      <c r="KS28" s="66">
        <f t="shared" si="282"/>
        <v>0</v>
      </c>
      <c r="KT28" s="41"/>
      <c r="KU28" s="41"/>
      <c r="KV28" s="66">
        <f t="shared" si="283"/>
        <v>0</v>
      </c>
      <c r="KW28" s="41"/>
      <c r="KX28" s="41"/>
      <c r="KY28" s="66">
        <f t="shared" si="284"/>
        <v>0</v>
      </c>
      <c r="KZ28" s="41"/>
      <c r="LA28" s="41"/>
      <c r="LB28" s="66">
        <f t="shared" si="285"/>
        <v>0</v>
      </c>
      <c r="LC28" s="41"/>
      <c r="LD28" s="41"/>
      <c r="LE28" s="66">
        <f t="shared" si="286"/>
        <v>0</v>
      </c>
      <c r="LF28" s="41"/>
      <c r="LG28" s="41"/>
      <c r="LH28" s="66">
        <f t="shared" si="287"/>
        <v>0</v>
      </c>
      <c r="LI28" s="41"/>
      <c r="LJ28" s="41"/>
      <c r="LK28" s="66">
        <f t="shared" si="288"/>
        <v>0</v>
      </c>
      <c r="LL28" s="41"/>
      <c r="LM28" s="41"/>
      <c r="LN28" s="66">
        <f t="shared" si="289"/>
        <v>0</v>
      </c>
      <c r="LO28" s="36">
        <f t="shared" si="290"/>
        <v>0</v>
      </c>
      <c r="LP28" s="41">
        <f t="shared" si="291"/>
        <v>0</v>
      </c>
      <c r="LQ28" s="66">
        <f t="shared" si="292"/>
        <v>0</v>
      </c>
      <c r="LR28" s="41"/>
      <c r="LS28" s="41"/>
      <c r="LT28" s="66">
        <f t="shared" si="293"/>
        <v>0</v>
      </c>
      <c r="LU28" s="41"/>
      <c r="LV28" s="41"/>
      <c r="LW28" s="66">
        <f t="shared" si="294"/>
        <v>0</v>
      </c>
      <c r="LX28" s="36">
        <f t="shared" si="295"/>
        <v>0</v>
      </c>
      <c r="LY28" s="41">
        <f t="shared" si="296"/>
        <v>0</v>
      </c>
      <c r="LZ28" s="66">
        <f t="shared" si="297"/>
        <v>0</v>
      </c>
      <c r="MA28" s="36">
        <f t="shared" si="298"/>
        <v>1910621</v>
      </c>
      <c r="MB28" s="41">
        <f t="shared" si="299"/>
        <v>9810</v>
      </c>
      <c r="MC28" s="66">
        <f t="shared" si="300"/>
        <v>1920431</v>
      </c>
      <c r="MD28" s="41"/>
      <c r="ME28" s="41"/>
      <c r="MF28" s="66">
        <f t="shared" si="301"/>
        <v>0</v>
      </c>
      <c r="MG28" s="41"/>
      <c r="MH28" s="41"/>
      <c r="MI28" s="66">
        <f t="shared" si="302"/>
        <v>0</v>
      </c>
      <c r="MJ28" s="41"/>
      <c r="MK28" s="41"/>
      <c r="ML28" s="66">
        <f t="shared" si="303"/>
        <v>0</v>
      </c>
      <c r="MM28" s="41"/>
      <c r="MN28" s="41"/>
      <c r="MO28" s="66">
        <f t="shared" si="304"/>
        <v>0</v>
      </c>
      <c r="MP28" s="41"/>
      <c r="MQ28" s="41"/>
      <c r="MR28" s="66">
        <f t="shared" si="305"/>
        <v>0</v>
      </c>
      <c r="MS28" s="36"/>
      <c r="MT28" s="41"/>
      <c r="MU28" s="66">
        <f t="shared" si="306"/>
        <v>0</v>
      </c>
      <c r="MV28" s="41"/>
      <c r="MW28" s="41"/>
      <c r="MX28" s="66">
        <f t="shared" si="307"/>
        <v>0</v>
      </c>
      <c r="MY28" s="41"/>
      <c r="MZ28" s="41"/>
      <c r="NA28" s="66">
        <f t="shared" si="308"/>
        <v>0</v>
      </c>
      <c r="NB28" s="41"/>
      <c r="NC28" s="41"/>
      <c r="ND28" s="66">
        <f t="shared" si="309"/>
        <v>0</v>
      </c>
      <c r="NE28" s="36"/>
      <c r="NF28" s="41"/>
      <c r="NG28" s="66">
        <f t="shared" si="310"/>
        <v>0</v>
      </c>
      <c r="NH28" s="36"/>
      <c r="NI28" s="41"/>
      <c r="NJ28" s="66">
        <f t="shared" si="311"/>
        <v>0</v>
      </c>
      <c r="NK28" s="36">
        <f t="shared" si="312"/>
        <v>0</v>
      </c>
      <c r="NL28" s="41">
        <f t="shared" si="313"/>
        <v>0</v>
      </c>
      <c r="NM28" s="66">
        <f t="shared" si="314"/>
        <v>0</v>
      </c>
      <c r="NN28" s="41"/>
      <c r="NO28" s="41"/>
      <c r="NP28" s="66">
        <f t="shared" si="315"/>
        <v>0</v>
      </c>
      <c r="NQ28" s="41"/>
      <c r="NR28" s="41"/>
      <c r="NS28" s="66">
        <f t="shared" si="316"/>
        <v>0</v>
      </c>
      <c r="NT28" s="41"/>
      <c r="NU28" s="41"/>
      <c r="NV28" s="66">
        <f t="shared" si="317"/>
        <v>0</v>
      </c>
      <c r="NW28" s="36">
        <f>642146-100000+21094</f>
        <v>563240</v>
      </c>
      <c r="NX28" s="41"/>
      <c r="NY28" s="66">
        <f t="shared" si="318"/>
        <v>563240</v>
      </c>
      <c r="NZ28" s="41"/>
      <c r="OA28" s="41"/>
      <c r="OB28" s="66">
        <f t="shared" si="319"/>
        <v>0</v>
      </c>
      <c r="OC28" s="41"/>
      <c r="OD28" s="41"/>
      <c r="OE28" s="66">
        <f t="shared" si="320"/>
        <v>0</v>
      </c>
      <c r="OF28" s="36">
        <f t="shared" si="321"/>
        <v>563240</v>
      </c>
      <c r="OG28" s="41">
        <f t="shared" si="321"/>
        <v>0</v>
      </c>
      <c r="OH28" s="66">
        <f t="shared" si="321"/>
        <v>563240</v>
      </c>
      <c r="OI28" s="36"/>
      <c r="OJ28" s="41"/>
      <c r="OK28" s="66">
        <f t="shared" si="322"/>
        <v>0</v>
      </c>
      <c r="OL28" s="36"/>
      <c r="OM28" s="41"/>
      <c r="ON28" s="66">
        <f t="shared" si="323"/>
        <v>0</v>
      </c>
      <c r="OO28" s="36"/>
      <c r="OP28" s="41"/>
      <c r="OQ28" s="66">
        <f t="shared" si="324"/>
        <v>0</v>
      </c>
      <c r="OR28" s="36"/>
      <c r="OS28" s="41"/>
      <c r="OT28" s="66">
        <f t="shared" si="325"/>
        <v>0</v>
      </c>
      <c r="OU28" s="36"/>
      <c r="OV28" s="41"/>
      <c r="OW28" s="66">
        <f t="shared" si="326"/>
        <v>0</v>
      </c>
      <c r="OX28" s="36"/>
      <c r="OY28" s="41"/>
      <c r="OZ28" s="66">
        <f t="shared" si="327"/>
        <v>0</v>
      </c>
      <c r="PA28" s="36"/>
      <c r="PB28" s="41"/>
      <c r="PC28" s="66">
        <f t="shared" si="328"/>
        <v>0</v>
      </c>
      <c r="PD28" s="36"/>
      <c r="PE28" s="41"/>
      <c r="PF28" s="66">
        <f t="shared" si="329"/>
        <v>0</v>
      </c>
      <c r="PG28" s="36"/>
      <c r="PH28" s="41"/>
      <c r="PI28" s="66">
        <f t="shared" si="330"/>
        <v>0</v>
      </c>
      <c r="PJ28" s="36"/>
      <c r="PK28" s="41"/>
      <c r="PL28" s="66">
        <f t="shared" si="331"/>
        <v>0</v>
      </c>
      <c r="PM28" s="36">
        <f t="shared" si="332"/>
        <v>0</v>
      </c>
      <c r="PN28" s="41">
        <f t="shared" si="332"/>
        <v>0</v>
      </c>
      <c r="PO28" s="66">
        <f t="shared" si="332"/>
        <v>0</v>
      </c>
      <c r="PP28" s="36"/>
      <c r="PQ28" s="41"/>
      <c r="PR28" s="66">
        <f t="shared" si="333"/>
        <v>0</v>
      </c>
      <c r="PS28" s="36"/>
      <c r="PT28" s="41"/>
      <c r="PU28" s="66">
        <f t="shared" si="334"/>
        <v>0</v>
      </c>
      <c r="PV28" s="41"/>
      <c r="PW28" s="41"/>
      <c r="PX28" s="66">
        <f t="shared" si="335"/>
        <v>0</v>
      </c>
      <c r="PY28" s="36">
        <f t="shared" si="336"/>
        <v>0</v>
      </c>
      <c r="PZ28" s="41">
        <f t="shared" si="337"/>
        <v>0</v>
      </c>
      <c r="QA28" s="66">
        <f t="shared" si="338"/>
        <v>0</v>
      </c>
      <c r="QB28" s="36">
        <f t="shared" si="134"/>
        <v>563240</v>
      </c>
      <c r="QC28" s="41">
        <f t="shared" si="135"/>
        <v>0</v>
      </c>
      <c r="QD28" s="66">
        <f t="shared" si="136"/>
        <v>563240</v>
      </c>
      <c r="QE28" s="36">
        <f t="shared" si="137"/>
        <v>2473861</v>
      </c>
      <c r="QF28" s="41">
        <f t="shared" si="138"/>
        <v>9810</v>
      </c>
      <c r="QG28" s="66">
        <f t="shared" si="139"/>
        <v>2483671</v>
      </c>
      <c r="QH28" s="36">
        <f t="shared" si="140"/>
        <v>2473861</v>
      </c>
      <c r="QI28" s="41">
        <f t="shared" si="141"/>
        <v>9810</v>
      </c>
      <c r="QJ28" s="66">
        <f t="shared" si="142"/>
        <v>2483671</v>
      </c>
      <c r="QK28" s="36"/>
      <c r="QL28" s="41"/>
      <c r="QM28" s="57"/>
      <c r="QN28" s="36">
        <f t="shared" si="339"/>
        <v>2473861</v>
      </c>
      <c r="QO28" s="41">
        <f t="shared" si="340"/>
        <v>9810</v>
      </c>
      <c r="QP28" s="66">
        <f t="shared" si="341"/>
        <v>2483671</v>
      </c>
      <c r="QQ28" s="36">
        <f t="shared" si="143"/>
        <v>2504965</v>
      </c>
      <c r="QR28" s="41">
        <f t="shared" si="144"/>
        <v>9810</v>
      </c>
      <c r="QS28" s="66">
        <f t="shared" si="145"/>
        <v>2514775</v>
      </c>
    </row>
    <row r="29" spans="1:461" ht="15.75">
      <c r="A29" s="6">
        <v>19</v>
      </c>
      <c r="B29" s="13" t="s">
        <v>19</v>
      </c>
      <c r="C29" s="39">
        <f>900+1300+150</f>
        <v>2350</v>
      </c>
      <c r="D29" s="39">
        <v>116</v>
      </c>
      <c r="E29" s="62">
        <f t="shared" si="146"/>
        <v>2466</v>
      </c>
      <c r="F29" s="39">
        <v>672</v>
      </c>
      <c r="G29" s="39"/>
      <c r="H29" s="62">
        <f t="shared" si="147"/>
        <v>672</v>
      </c>
      <c r="I29" s="39">
        <f>955-955+1570</f>
        <v>1570</v>
      </c>
      <c r="J29" s="39"/>
      <c r="K29" s="62">
        <f t="shared" si="148"/>
        <v>1570</v>
      </c>
      <c r="L29" s="39">
        <f>1498-645+977</f>
        <v>1830</v>
      </c>
      <c r="M29" s="39">
        <v>219</v>
      </c>
      <c r="N29" s="62">
        <f t="shared" si="149"/>
        <v>2049</v>
      </c>
      <c r="O29" s="39">
        <f>365+1680</f>
        <v>2045</v>
      </c>
      <c r="P29" s="39">
        <v>608</v>
      </c>
      <c r="Q29" s="62">
        <f t="shared" si="150"/>
        <v>2653</v>
      </c>
      <c r="R29" s="39">
        <f>6927-6927+563</f>
        <v>563</v>
      </c>
      <c r="S29" s="39">
        <v>20</v>
      </c>
      <c r="T29" s="62">
        <f t="shared" si="151"/>
        <v>583</v>
      </c>
      <c r="U29" s="39"/>
      <c r="V29" s="39"/>
      <c r="W29" s="62">
        <f t="shared" si="152"/>
        <v>0</v>
      </c>
      <c r="X29" s="39">
        <v>583</v>
      </c>
      <c r="Y29" s="39">
        <v>55</v>
      </c>
      <c r="Z29" s="62">
        <f t="shared" si="153"/>
        <v>638</v>
      </c>
      <c r="AA29" s="39"/>
      <c r="AB29" s="39"/>
      <c r="AC29" s="62">
        <f t="shared" si="154"/>
        <v>0</v>
      </c>
      <c r="AD29" s="34">
        <f t="shared" si="155"/>
        <v>9613</v>
      </c>
      <c r="AE29" s="39">
        <f t="shared" si="156"/>
        <v>1018</v>
      </c>
      <c r="AF29" s="62">
        <f t="shared" si="157"/>
        <v>10631</v>
      </c>
      <c r="AG29" s="39"/>
      <c r="AH29" s="39"/>
      <c r="AI29" s="62">
        <f t="shared" si="158"/>
        <v>0</v>
      </c>
      <c r="AJ29" s="39"/>
      <c r="AK29" s="39"/>
      <c r="AL29" s="62">
        <f t="shared" si="159"/>
        <v>0</v>
      </c>
      <c r="AM29" s="39"/>
      <c r="AN29" s="39"/>
      <c r="AO29" s="62">
        <f t="shared" si="160"/>
        <v>0</v>
      </c>
      <c r="AP29" s="39"/>
      <c r="AQ29" s="39"/>
      <c r="AR29" s="62">
        <f t="shared" si="161"/>
        <v>0</v>
      </c>
      <c r="AS29" s="39"/>
      <c r="AT29" s="39"/>
      <c r="AU29" s="62">
        <f t="shared" si="162"/>
        <v>0</v>
      </c>
      <c r="AV29" s="39"/>
      <c r="AW29" s="39"/>
      <c r="AX29" s="62">
        <f t="shared" si="163"/>
        <v>0</v>
      </c>
      <c r="AY29" s="39"/>
      <c r="AZ29" s="39"/>
      <c r="BA29" s="62">
        <f t="shared" si="164"/>
        <v>0</v>
      </c>
      <c r="BB29" s="39"/>
      <c r="BC29" s="39"/>
      <c r="BD29" s="62">
        <f t="shared" si="165"/>
        <v>0</v>
      </c>
      <c r="BE29" s="39"/>
      <c r="BF29" s="39"/>
      <c r="BG29" s="62">
        <f t="shared" si="166"/>
        <v>0</v>
      </c>
      <c r="BH29" s="34"/>
      <c r="BI29" s="39"/>
      <c r="BJ29" s="62">
        <f t="shared" si="167"/>
        <v>0</v>
      </c>
      <c r="BK29" s="34"/>
      <c r="BL29" s="39"/>
      <c r="BM29" s="62">
        <f t="shared" si="168"/>
        <v>0</v>
      </c>
      <c r="BN29" s="34"/>
      <c r="BO29" s="39"/>
      <c r="BP29" s="62">
        <f t="shared" si="169"/>
        <v>0</v>
      </c>
      <c r="BQ29" s="34"/>
      <c r="BR29" s="39"/>
      <c r="BS29" s="62">
        <f t="shared" si="170"/>
        <v>0</v>
      </c>
      <c r="BT29" s="34"/>
      <c r="BU29" s="39"/>
      <c r="BV29" s="62">
        <f t="shared" si="171"/>
        <v>0</v>
      </c>
      <c r="BW29" s="34"/>
      <c r="BX29" s="39"/>
      <c r="BY29" s="62">
        <f t="shared" si="172"/>
        <v>0</v>
      </c>
      <c r="BZ29" s="34"/>
      <c r="CA29" s="39"/>
      <c r="CB29" s="62">
        <f t="shared" si="173"/>
        <v>0</v>
      </c>
      <c r="CC29" s="34">
        <f t="shared" si="174"/>
        <v>0</v>
      </c>
      <c r="CD29" s="39">
        <f t="shared" si="174"/>
        <v>0</v>
      </c>
      <c r="CE29" s="62">
        <f t="shared" si="174"/>
        <v>0</v>
      </c>
      <c r="CF29" s="39"/>
      <c r="CG29" s="39"/>
      <c r="CH29" s="62">
        <f t="shared" si="175"/>
        <v>0</v>
      </c>
      <c r="CI29" s="39"/>
      <c r="CJ29" s="39"/>
      <c r="CK29" s="62">
        <f t="shared" si="176"/>
        <v>0</v>
      </c>
      <c r="CL29" s="39"/>
      <c r="CM29" s="39"/>
      <c r="CN29" s="62">
        <f t="shared" si="177"/>
        <v>0</v>
      </c>
      <c r="CO29" s="39"/>
      <c r="CP29" s="39"/>
      <c r="CQ29" s="62">
        <f t="shared" si="178"/>
        <v>0</v>
      </c>
      <c r="CR29" s="39"/>
      <c r="CS29" s="39"/>
      <c r="CT29" s="62">
        <f t="shared" si="179"/>
        <v>0</v>
      </c>
      <c r="CU29" s="39"/>
      <c r="CV29" s="39"/>
      <c r="CW29" s="62">
        <f t="shared" si="180"/>
        <v>0</v>
      </c>
      <c r="CX29" s="39"/>
      <c r="CY29" s="39"/>
      <c r="CZ29" s="62">
        <f t="shared" si="181"/>
        <v>0</v>
      </c>
      <c r="DA29" s="34">
        <f t="shared" si="182"/>
        <v>0</v>
      </c>
      <c r="DB29" s="39">
        <f t="shared" si="183"/>
        <v>0</v>
      </c>
      <c r="DC29" s="62">
        <f t="shared" si="184"/>
        <v>0</v>
      </c>
      <c r="DD29" s="39"/>
      <c r="DE29" s="39"/>
      <c r="DF29" s="62">
        <f t="shared" si="185"/>
        <v>0</v>
      </c>
      <c r="DG29" s="39"/>
      <c r="DH29" s="39"/>
      <c r="DI29" s="62">
        <f t="shared" si="186"/>
        <v>0</v>
      </c>
      <c r="DJ29" s="39"/>
      <c r="DK29" s="39"/>
      <c r="DL29" s="62">
        <f t="shared" si="187"/>
        <v>0</v>
      </c>
      <c r="DM29" s="34">
        <f t="shared" si="188"/>
        <v>0</v>
      </c>
      <c r="DN29" s="39">
        <f t="shared" si="189"/>
        <v>0</v>
      </c>
      <c r="DO29" s="62">
        <f t="shared" si="190"/>
        <v>0</v>
      </c>
      <c r="DP29" s="39"/>
      <c r="DQ29" s="39"/>
      <c r="DR29" s="62">
        <f t="shared" si="191"/>
        <v>0</v>
      </c>
      <c r="DS29" s="39"/>
      <c r="DT29" s="39"/>
      <c r="DU29" s="62">
        <f t="shared" si="192"/>
        <v>0</v>
      </c>
      <c r="DV29" s="39"/>
      <c r="DW29" s="39"/>
      <c r="DX29" s="62">
        <f t="shared" si="193"/>
        <v>0</v>
      </c>
      <c r="DY29" s="34">
        <f t="shared" si="194"/>
        <v>0</v>
      </c>
      <c r="DZ29" s="39">
        <f t="shared" si="195"/>
        <v>0</v>
      </c>
      <c r="EA29" s="62">
        <f t="shared" si="196"/>
        <v>0</v>
      </c>
      <c r="EB29" s="39"/>
      <c r="EC29" s="39"/>
      <c r="ED29" s="62">
        <f t="shared" si="197"/>
        <v>0</v>
      </c>
      <c r="EE29" s="39"/>
      <c r="EF29" s="39"/>
      <c r="EG29" s="62">
        <f t="shared" si="198"/>
        <v>0</v>
      </c>
      <c r="EH29" s="39"/>
      <c r="EI29" s="39"/>
      <c r="EJ29" s="62">
        <f t="shared" si="199"/>
        <v>0</v>
      </c>
      <c r="EK29" s="39"/>
      <c r="EL29" s="39"/>
      <c r="EM29" s="62">
        <f t="shared" si="200"/>
        <v>0</v>
      </c>
      <c r="EN29" s="39"/>
      <c r="EO29" s="39"/>
      <c r="EP29" s="62">
        <f t="shared" si="201"/>
        <v>0</v>
      </c>
      <c r="EQ29" s="39"/>
      <c r="ER29" s="39"/>
      <c r="ES29" s="62">
        <f t="shared" si="202"/>
        <v>0</v>
      </c>
      <c r="ET29" s="39"/>
      <c r="EU29" s="39"/>
      <c r="EV29" s="62">
        <f t="shared" si="203"/>
        <v>0</v>
      </c>
      <c r="EW29" s="34">
        <f t="shared" si="204"/>
        <v>0</v>
      </c>
      <c r="EX29" s="39">
        <f t="shared" si="205"/>
        <v>0</v>
      </c>
      <c r="EY29" s="62">
        <f t="shared" si="206"/>
        <v>0</v>
      </c>
      <c r="EZ29" s="39"/>
      <c r="FA29" s="39"/>
      <c r="FB29" s="62">
        <f t="shared" si="207"/>
        <v>0</v>
      </c>
      <c r="FC29" s="39"/>
      <c r="FD29" s="39"/>
      <c r="FE29" s="62">
        <f t="shared" si="208"/>
        <v>0</v>
      </c>
      <c r="FF29" s="34">
        <f t="shared" si="209"/>
        <v>0</v>
      </c>
      <c r="FG29" s="39">
        <f t="shared" si="210"/>
        <v>0</v>
      </c>
      <c r="FH29" s="62">
        <f t="shared" si="211"/>
        <v>0</v>
      </c>
      <c r="FI29" s="39"/>
      <c r="FJ29" s="39"/>
      <c r="FK29" s="62">
        <f t="shared" si="212"/>
        <v>0</v>
      </c>
      <c r="FL29" s="39"/>
      <c r="FM29" s="39"/>
      <c r="FN29" s="62">
        <f t="shared" si="213"/>
        <v>0</v>
      </c>
      <c r="FO29" s="39"/>
      <c r="FP29" s="39"/>
      <c r="FQ29" s="62">
        <f t="shared" si="214"/>
        <v>0</v>
      </c>
      <c r="FR29" s="39"/>
      <c r="FS29" s="39"/>
      <c r="FT29" s="62">
        <f t="shared" si="215"/>
        <v>0</v>
      </c>
      <c r="FU29" s="34">
        <f t="shared" si="216"/>
        <v>0</v>
      </c>
      <c r="FV29" s="39">
        <f t="shared" si="217"/>
        <v>0</v>
      </c>
      <c r="FW29" s="62">
        <f t="shared" si="218"/>
        <v>0</v>
      </c>
      <c r="FX29" s="39"/>
      <c r="FY29" s="39"/>
      <c r="FZ29" s="62">
        <f t="shared" si="219"/>
        <v>0</v>
      </c>
      <c r="GA29" s="34"/>
      <c r="GB29" s="39"/>
      <c r="GC29" s="62">
        <f t="shared" si="220"/>
        <v>0</v>
      </c>
      <c r="GD29" s="39"/>
      <c r="GE29" s="39"/>
      <c r="GF29" s="62">
        <f t="shared" si="221"/>
        <v>0</v>
      </c>
      <c r="GG29" s="34">
        <f t="shared" si="222"/>
        <v>0</v>
      </c>
      <c r="GH29" s="39">
        <f t="shared" si="223"/>
        <v>0</v>
      </c>
      <c r="GI29" s="62">
        <f t="shared" si="224"/>
        <v>0</v>
      </c>
      <c r="GJ29" s="34">
        <f t="shared" si="225"/>
        <v>0</v>
      </c>
      <c r="GK29" s="39">
        <f t="shared" si="226"/>
        <v>0</v>
      </c>
      <c r="GL29" s="62">
        <f t="shared" si="227"/>
        <v>0</v>
      </c>
      <c r="GM29" s="39"/>
      <c r="GN29" s="39"/>
      <c r="GO29" s="62">
        <f t="shared" si="228"/>
        <v>0</v>
      </c>
      <c r="GP29" s="39"/>
      <c r="GQ29" s="39"/>
      <c r="GR29" s="62">
        <f t="shared" si="229"/>
        <v>0</v>
      </c>
      <c r="GS29" s="39"/>
      <c r="GT29" s="39"/>
      <c r="GU29" s="62">
        <f t="shared" si="230"/>
        <v>0</v>
      </c>
      <c r="GV29" s="39"/>
      <c r="GW29" s="39"/>
      <c r="GX29" s="62">
        <f t="shared" si="231"/>
        <v>0</v>
      </c>
      <c r="GY29" s="39"/>
      <c r="GZ29" s="39"/>
      <c r="HA29" s="62">
        <f t="shared" si="232"/>
        <v>0</v>
      </c>
      <c r="HB29" s="39"/>
      <c r="HC29" s="39"/>
      <c r="HD29" s="62">
        <f t="shared" si="233"/>
        <v>0</v>
      </c>
      <c r="HE29" s="34">
        <f t="shared" si="234"/>
        <v>0</v>
      </c>
      <c r="HF29" s="39">
        <f t="shared" si="235"/>
        <v>0</v>
      </c>
      <c r="HG29" s="62">
        <f t="shared" si="236"/>
        <v>0</v>
      </c>
      <c r="HH29" s="39"/>
      <c r="HI29" s="39"/>
      <c r="HJ29" s="62">
        <f t="shared" si="237"/>
        <v>0</v>
      </c>
      <c r="HK29" s="34"/>
      <c r="HL29" s="39"/>
      <c r="HM29" s="62">
        <f t="shared" si="238"/>
        <v>0</v>
      </c>
      <c r="HN29" s="34">
        <f t="shared" si="239"/>
        <v>0</v>
      </c>
      <c r="HO29" s="39">
        <f t="shared" si="240"/>
        <v>0</v>
      </c>
      <c r="HP29" s="62">
        <f t="shared" si="241"/>
        <v>0</v>
      </c>
      <c r="HQ29" s="39"/>
      <c r="HR29" s="39"/>
      <c r="HS29" s="62">
        <f t="shared" si="242"/>
        <v>0</v>
      </c>
      <c r="HT29" s="34"/>
      <c r="HU29" s="39"/>
      <c r="HV29" s="62">
        <f t="shared" si="243"/>
        <v>0</v>
      </c>
      <c r="HW29" s="39"/>
      <c r="HX29" s="39"/>
      <c r="HY29" s="62">
        <f t="shared" si="244"/>
        <v>0</v>
      </c>
      <c r="HZ29" s="34"/>
      <c r="IA29" s="39"/>
      <c r="IB29" s="62">
        <f t="shared" si="245"/>
        <v>0</v>
      </c>
      <c r="IC29" s="34">
        <f t="shared" si="246"/>
        <v>0</v>
      </c>
      <c r="ID29" s="39">
        <f t="shared" si="247"/>
        <v>0</v>
      </c>
      <c r="IE29" s="62">
        <f t="shared" si="248"/>
        <v>0</v>
      </c>
      <c r="IF29" s="39">
        <f>485285-30769-30000-240018-14064</f>
        <v>170434</v>
      </c>
      <c r="IG29" s="39">
        <f>-88-16003+3302</f>
        <v>-12789</v>
      </c>
      <c r="IH29" s="62">
        <f t="shared" si="249"/>
        <v>157645</v>
      </c>
      <c r="II29" s="34"/>
      <c r="IJ29" s="39"/>
      <c r="IK29" s="62">
        <f t="shared" si="250"/>
        <v>0</v>
      </c>
      <c r="IL29" s="39">
        <v>2986871</v>
      </c>
      <c r="IM29" s="39"/>
      <c r="IN29" s="62">
        <f t="shared" si="251"/>
        <v>2986871</v>
      </c>
      <c r="IO29" s="34">
        <f t="shared" si="252"/>
        <v>3157305</v>
      </c>
      <c r="IP29" s="39">
        <f t="shared" si="253"/>
        <v>-12789</v>
      </c>
      <c r="IQ29" s="62">
        <f t="shared" si="254"/>
        <v>3144516</v>
      </c>
      <c r="IR29" s="39"/>
      <c r="IS29" s="39"/>
      <c r="IT29" s="62">
        <f t="shared" si="255"/>
        <v>0</v>
      </c>
      <c r="IU29" s="39"/>
      <c r="IV29" s="39"/>
      <c r="IW29" s="62">
        <f t="shared" si="256"/>
        <v>0</v>
      </c>
      <c r="IX29" s="39"/>
      <c r="IY29" s="39"/>
      <c r="IZ29" s="62">
        <f t="shared" si="257"/>
        <v>0</v>
      </c>
      <c r="JA29" s="34">
        <f t="shared" si="258"/>
        <v>0</v>
      </c>
      <c r="JB29" s="39">
        <f t="shared" si="259"/>
        <v>0</v>
      </c>
      <c r="JC29" s="62">
        <f t="shared" si="260"/>
        <v>0</v>
      </c>
      <c r="JD29" s="39"/>
      <c r="JE29" s="39"/>
      <c r="JF29" s="62">
        <f t="shared" si="261"/>
        <v>0</v>
      </c>
      <c r="JG29" s="39"/>
      <c r="JH29" s="39"/>
      <c r="JI29" s="62">
        <f t="shared" si="262"/>
        <v>0</v>
      </c>
      <c r="JJ29" s="39"/>
      <c r="JK29" s="39"/>
      <c r="JL29" s="62">
        <f t="shared" si="263"/>
        <v>0</v>
      </c>
      <c r="JM29" s="34">
        <f t="shared" si="264"/>
        <v>0</v>
      </c>
      <c r="JN29" s="39">
        <f t="shared" si="265"/>
        <v>0</v>
      </c>
      <c r="JO29" s="62">
        <f t="shared" si="266"/>
        <v>0</v>
      </c>
      <c r="JP29" s="39"/>
      <c r="JQ29" s="39"/>
      <c r="JR29" s="62">
        <f t="shared" si="267"/>
        <v>0</v>
      </c>
      <c r="JS29" s="34"/>
      <c r="JT29" s="39"/>
      <c r="JU29" s="62">
        <f t="shared" si="268"/>
        <v>0</v>
      </c>
      <c r="JV29" s="34"/>
      <c r="JW29" s="39"/>
      <c r="JX29" s="62">
        <f t="shared" si="269"/>
        <v>0</v>
      </c>
      <c r="JY29" s="34">
        <f t="shared" si="270"/>
        <v>0</v>
      </c>
      <c r="JZ29" s="39">
        <f t="shared" si="271"/>
        <v>0</v>
      </c>
      <c r="KA29" s="62">
        <f t="shared" si="272"/>
        <v>0</v>
      </c>
      <c r="KB29" s="39"/>
      <c r="KC29" s="39"/>
      <c r="KD29" s="62">
        <f t="shared" si="273"/>
        <v>0</v>
      </c>
      <c r="KE29" s="34">
        <f t="shared" si="274"/>
        <v>3157305</v>
      </c>
      <c r="KF29" s="39">
        <f t="shared" si="275"/>
        <v>-12789</v>
      </c>
      <c r="KG29" s="62">
        <f t="shared" si="276"/>
        <v>3144516</v>
      </c>
      <c r="KH29" s="34"/>
      <c r="KI29" s="39"/>
      <c r="KJ29" s="62">
        <f t="shared" si="277"/>
        <v>0</v>
      </c>
      <c r="KK29" s="39"/>
      <c r="KL29" s="39"/>
      <c r="KM29" s="62">
        <f t="shared" si="278"/>
        <v>0</v>
      </c>
      <c r="KN29" s="39"/>
      <c r="KO29" s="39"/>
      <c r="KP29" s="62">
        <f t="shared" si="279"/>
        <v>0</v>
      </c>
      <c r="KQ29" s="34">
        <f t="shared" si="280"/>
        <v>0</v>
      </c>
      <c r="KR29" s="39">
        <f t="shared" si="281"/>
        <v>0</v>
      </c>
      <c r="KS29" s="62">
        <f t="shared" si="282"/>
        <v>0</v>
      </c>
      <c r="KT29" s="39"/>
      <c r="KU29" s="39"/>
      <c r="KV29" s="62">
        <f t="shared" si="283"/>
        <v>0</v>
      </c>
      <c r="KW29" s="39"/>
      <c r="KX29" s="39"/>
      <c r="KY29" s="62">
        <f t="shared" si="284"/>
        <v>0</v>
      </c>
      <c r="KZ29" s="39"/>
      <c r="LA29" s="39"/>
      <c r="LB29" s="62">
        <f t="shared" si="285"/>
        <v>0</v>
      </c>
      <c r="LC29" s="39"/>
      <c r="LD29" s="39"/>
      <c r="LE29" s="62">
        <f t="shared" si="286"/>
        <v>0</v>
      </c>
      <c r="LF29" s="39"/>
      <c r="LG29" s="39"/>
      <c r="LH29" s="62">
        <f t="shared" si="287"/>
        <v>0</v>
      </c>
      <c r="LI29" s="39"/>
      <c r="LJ29" s="39"/>
      <c r="LK29" s="62">
        <f t="shared" si="288"/>
        <v>0</v>
      </c>
      <c r="LL29" s="39"/>
      <c r="LM29" s="39"/>
      <c r="LN29" s="62">
        <f t="shared" si="289"/>
        <v>0</v>
      </c>
      <c r="LO29" s="34">
        <f t="shared" si="290"/>
        <v>0</v>
      </c>
      <c r="LP29" s="39">
        <f t="shared" si="291"/>
        <v>0</v>
      </c>
      <c r="LQ29" s="62">
        <f t="shared" si="292"/>
        <v>0</v>
      </c>
      <c r="LR29" s="39"/>
      <c r="LS29" s="39"/>
      <c r="LT29" s="62">
        <f t="shared" si="293"/>
        <v>0</v>
      </c>
      <c r="LU29" s="39"/>
      <c r="LV29" s="39"/>
      <c r="LW29" s="62">
        <f t="shared" si="294"/>
        <v>0</v>
      </c>
      <c r="LX29" s="34">
        <f t="shared" si="295"/>
        <v>0</v>
      </c>
      <c r="LY29" s="39">
        <f t="shared" si="296"/>
        <v>0</v>
      </c>
      <c r="LZ29" s="62">
        <f t="shared" si="297"/>
        <v>0</v>
      </c>
      <c r="MA29" s="34">
        <f t="shared" si="298"/>
        <v>3157305</v>
      </c>
      <c r="MB29" s="39">
        <f t="shared" si="299"/>
        <v>-12789</v>
      </c>
      <c r="MC29" s="62">
        <f t="shared" si="300"/>
        <v>3144516</v>
      </c>
      <c r="MD29" s="39"/>
      <c r="ME29" s="39"/>
      <c r="MF29" s="62">
        <f t="shared" si="301"/>
        <v>0</v>
      </c>
      <c r="MG29" s="39"/>
      <c r="MH29" s="39"/>
      <c r="MI29" s="62">
        <f t="shared" si="302"/>
        <v>0</v>
      </c>
      <c r="MJ29" s="39"/>
      <c r="MK29" s="39"/>
      <c r="ML29" s="62">
        <f t="shared" si="303"/>
        <v>0</v>
      </c>
      <c r="MM29" s="39"/>
      <c r="MN29" s="39"/>
      <c r="MO29" s="62">
        <f t="shared" si="304"/>
        <v>0</v>
      </c>
      <c r="MP29" s="39"/>
      <c r="MQ29" s="39"/>
      <c r="MR29" s="62">
        <f t="shared" si="305"/>
        <v>0</v>
      </c>
      <c r="MS29" s="34"/>
      <c r="MT29" s="39"/>
      <c r="MU29" s="62">
        <f t="shared" si="306"/>
        <v>0</v>
      </c>
      <c r="MV29" s="39"/>
      <c r="MW29" s="39"/>
      <c r="MX29" s="62">
        <f t="shared" si="307"/>
        <v>0</v>
      </c>
      <c r="MY29" s="39"/>
      <c r="MZ29" s="39"/>
      <c r="NA29" s="62">
        <f t="shared" si="308"/>
        <v>0</v>
      </c>
      <c r="NB29" s="39"/>
      <c r="NC29" s="39"/>
      <c r="ND29" s="62">
        <f t="shared" si="309"/>
        <v>0</v>
      </c>
      <c r="NE29" s="34"/>
      <c r="NF29" s="39"/>
      <c r="NG29" s="62">
        <f t="shared" si="310"/>
        <v>0</v>
      </c>
      <c r="NH29" s="34"/>
      <c r="NI29" s="39"/>
      <c r="NJ29" s="62">
        <f t="shared" si="311"/>
        <v>0</v>
      </c>
      <c r="NK29" s="34">
        <f t="shared" si="312"/>
        <v>0</v>
      </c>
      <c r="NL29" s="39">
        <f t="shared" si="313"/>
        <v>0</v>
      </c>
      <c r="NM29" s="62">
        <f t="shared" si="314"/>
        <v>0</v>
      </c>
      <c r="NN29" s="39"/>
      <c r="NO29" s="39"/>
      <c r="NP29" s="62">
        <f t="shared" si="315"/>
        <v>0</v>
      </c>
      <c r="NQ29" s="39">
        <v>202</v>
      </c>
      <c r="NR29" s="39">
        <v>2840</v>
      </c>
      <c r="NS29" s="62">
        <f t="shared" si="316"/>
        <v>3042</v>
      </c>
      <c r="NT29" s="39"/>
      <c r="NU29" s="39"/>
      <c r="NV29" s="62">
        <f t="shared" si="317"/>
        <v>0</v>
      </c>
      <c r="NW29" s="34"/>
      <c r="NX29" s="39">
        <v>10748</v>
      </c>
      <c r="NY29" s="62">
        <f t="shared" si="318"/>
        <v>10748</v>
      </c>
      <c r="NZ29" s="39">
        <f>88750-2320</f>
        <v>86430</v>
      </c>
      <c r="OA29" s="39"/>
      <c r="OB29" s="62">
        <f t="shared" si="319"/>
        <v>86430</v>
      </c>
      <c r="OC29" s="39">
        <f>565-565</f>
        <v>0</v>
      </c>
      <c r="OD29" s="39"/>
      <c r="OE29" s="62">
        <f t="shared" si="320"/>
        <v>0</v>
      </c>
      <c r="OF29" s="34">
        <f t="shared" si="321"/>
        <v>86632</v>
      </c>
      <c r="OG29" s="39">
        <f t="shared" si="321"/>
        <v>13588</v>
      </c>
      <c r="OH29" s="62">
        <f t="shared" si="321"/>
        <v>100220</v>
      </c>
      <c r="OI29" s="34"/>
      <c r="OJ29" s="39"/>
      <c r="OK29" s="62">
        <f t="shared" si="322"/>
        <v>0</v>
      </c>
      <c r="OL29" s="34"/>
      <c r="OM29" s="39"/>
      <c r="ON29" s="62">
        <f t="shared" si="323"/>
        <v>0</v>
      </c>
      <c r="OO29" s="34"/>
      <c r="OP29" s="39"/>
      <c r="OQ29" s="62">
        <f t="shared" si="324"/>
        <v>0</v>
      </c>
      <c r="OR29" s="34"/>
      <c r="OS29" s="39"/>
      <c r="OT29" s="62">
        <f t="shared" si="325"/>
        <v>0</v>
      </c>
      <c r="OU29" s="34"/>
      <c r="OV29" s="39"/>
      <c r="OW29" s="62">
        <f t="shared" si="326"/>
        <v>0</v>
      </c>
      <c r="OX29" s="34">
        <v>428</v>
      </c>
      <c r="OY29" s="39"/>
      <c r="OZ29" s="62">
        <f t="shared" si="327"/>
        <v>428</v>
      </c>
      <c r="PA29" s="34"/>
      <c r="PB29" s="39"/>
      <c r="PC29" s="62">
        <f t="shared" si="328"/>
        <v>0</v>
      </c>
      <c r="PD29" s="34"/>
      <c r="PE29" s="39"/>
      <c r="PF29" s="62">
        <f t="shared" si="329"/>
        <v>0</v>
      </c>
      <c r="PG29" s="34"/>
      <c r="PH29" s="39"/>
      <c r="PI29" s="62">
        <f t="shared" si="330"/>
        <v>0</v>
      </c>
      <c r="PJ29" s="34"/>
      <c r="PK29" s="39"/>
      <c r="PL29" s="62">
        <f t="shared" si="331"/>
        <v>0</v>
      </c>
      <c r="PM29" s="34">
        <f t="shared" si="332"/>
        <v>428</v>
      </c>
      <c r="PN29" s="39">
        <f t="shared" si="332"/>
        <v>0</v>
      </c>
      <c r="PO29" s="62">
        <f t="shared" si="332"/>
        <v>428</v>
      </c>
      <c r="PP29" s="34"/>
      <c r="PQ29" s="39"/>
      <c r="PR29" s="62">
        <f t="shared" si="333"/>
        <v>0</v>
      </c>
      <c r="PS29" s="34"/>
      <c r="PT29" s="39"/>
      <c r="PU29" s="62">
        <f t="shared" si="334"/>
        <v>0</v>
      </c>
      <c r="PV29" s="39">
        <v>33500</v>
      </c>
      <c r="PW29" s="39">
        <v>81</v>
      </c>
      <c r="PX29" s="62">
        <f t="shared" si="335"/>
        <v>33581</v>
      </c>
      <c r="PY29" s="34">
        <f t="shared" si="336"/>
        <v>33500</v>
      </c>
      <c r="PZ29" s="39">
        <f t="shared" si="337"/>
        <v>81</v>
      </c>
      <c r="QA29" s="62">
        <f t="shared" si="338"/>
        <v>33581</v>
      </c>
      <c r="QB29" s="34">
        <f t="shared" si="134"/>
        <v>120560</v>
      </c>
      <c r="QC29" s="39">
        <f t="shared" si="135"/>
        <v>13669</v>
      </c>
      <c r="QD29" s="62">
        <f t="shared" si="136"/>
        <v>134229</v>
      </c>
      <c r="QE29" s="34">
        <f t="shared" si="137"/>
        <v>3277865</v>
      </c>
      <c r="QF29" s="39">
        <f t="shared" si="138"/>
        <v>880</v>
      </c>
      <c r="QG29" s="62">
        <f t="shared" si="139"/>
        <v>3278745</v>
      </c>
      <c r="QH29" s="34">
        <f t="shared" si="140"/>
        <v>3277865</v>
      </c>
      <c r="QI29" s="39">
        <f t="shared" si="141"/>
        <v>880</v>
      </c>
      <c r="QJ29" s="62">
        <f t="shared" si="142"/>
        <v>3278745</v>
      </c>
      <c r="QK29" s="34"/>
      <c r="QL29" s="39"/>
      <c r="QM29" s="54"/>
      <c r="QN29" s="34">
        <f t="shared" si="339"/>
        <v>3277865</v>
      </c>
      <c r="QO29" s="39">
        <f t="shared" si="340"/>
        <v>880</v>
      </c>
      <c r="QP29" s="62">
        <f t="shared" si="341"/>
        <v>3278745</v>
      </c>
      <c r="QQ29" s="34">
        <f t="shared" si="143"/>
        <v>3287478</v>
      </c>
      <c r="QR29" s="39">
        <f t="shared" si="144"/>
        <v>1898</v>
      </c>
      <c r="QS29" s="62">
        <f t="shared" si="145"/>
        <v>3289376</v>
      </c>
    </row>
    <row r="30" spans="1:461" ht="16.5" thickBot="1">
      <c r="A30" s="3">
        <v>20</v>
      </c>
      <c r="B30" s="24" t="s">
        <v>20</v>
      </c>
      <c r="C30" s="41"/>
      <c r="D30" s="41"/>
      <c r="E30" s="66">
        <f t="shared" si="146"/>
        <v>0</v>
      </c>
      <c r="F30" s="41"/>
      <c r="G30" s="41"/>
      <c r="H30" s="66">
        <f t="shared" si="147"/>
        <v>0</v>
      </c>
      <c r="I30" s="41"/>
      <c r="J30" s="41"/>
      <c r="K30" s="66">
        <f t="shared" si="148"/>
        <v>0</v>
      </c>
      <c r="L30" s="41"/>
      <c r="M30" s="41"/>
      <c r="N30" s="66">
        <f t="shared" si="149"/>
        <v>0</v>
      </c>
      <c r="O30" s="41"/>
      <c r="P30" s="41"/>
      <c r="Q30" s="66">
        <f t="shared" si="150"/>
        <v>0</v>
      </c>
      <c r="R30" s="41"/>
      <c r="S30" s="41"/>
      <c r="T30" s="66">
        <f t="shared" si="151"/>
        <v>0</v>
      </c>
      <c r="U30" s="41"/>
      <c r="V30" s="41"/>
      <c r="W30" s="66">
        <f t="shared" si="152"/>
        <v>0</v>
      </c>
      <c r="X30" s="41"/>
      <c r="Y30" s="41"/>
      <c r="Z30" s="66">
        <f t="shared" si="153"/>
        <v>0</v>
      </c>
      <c r="AA30" s="41"/>
      <c r="AB30" s="41"/>
      <c r="AC30" s="66">
        <f t="shared" si="154"/>
        <v>0</v>
      </c>
      <c r="AD30" s="36">
        <f t="shared" si="155"/>
        <v>0</v>
      </c>
      <c r="AE30" s="41">
        <f t="shared" si="156"/>
        <v>0</v>
      </c>
      <c r="AF30" s="66">
        <f t="shared" si="157"/>
        <v>0</v>
      </c>
      <c r="AG30" s="41"/>
      <c r="AH30" s="41"/>
      <c r="AI30" s="66">
        <f t="shared" si="158"/>
        <v>0</v>
      </c>
      <c r="AJ30" s="41"/>
      <c r="AK30" s="41"/>
      <c r="AL30" s="66">
        <f t="shared" si="159"/>
        <v>0</v>
      </c>
      <c r="AM30" s="41"/>
      <c r="AN30" s="41"/>
      <c r="AO30" s="66">
        <f t="shared" si="160"/>
        <v>0</v>
      </c>
      <c r="AP30" s="41"/>
      <c r="AQ30" s="41"/>
      <c r="AR30" s="66">
        <f t="shared" si="161"/>
        <v>0</v>
      </c>
      <c r="AS30" s="41"/>
      <c r="AT30" s="41"/>
      <c r="AU30" s="66">
        <f t="shared" si="162"/>
        <v>0</v>
      </c>
      <c r="AV30" s="41"/>
      <c r="AW30" s="41"/>
      <c r="AX30" s="66">
        <f t="shared" si="163"/>
        <v>0</v>
      </c>
      <c r="AY30" s="41"/>
      <c r="AZ30" s="41"/>
      <c r="BA30" s="66">
        <f t="shared" si="164"/>
        <v>0</v>
      </c>
      <c r="BB30" s="41"/>
      <c r="BC30" s="41"/>
      <c r="BD30" s="66">
        <f t="shared" si="165"/>
        <v>0</v>
      </c>
      <c r="BE30" s="41"/>
      <c r="BF30" s="41"/>
      <c r="BG30" s="66">
        <f t="shared" si="166"/>
        <v>0</v>
      </c>
      <c r="BH30" s="36"/>
      <c r="BI30" s="41"/>
      <c r="BJ30" s="66">
        <f t="shared" si="167"/>
        <v>0</v>
      </c>
      <c r="BK30" s="36"/>
      <c r="BL30" s="41"/>
      <c r="BM30" s="66">
        <f t="shared" si="168"/>
        <v>0</v>
      </c>
      <c r="BN30" s="36"/>
      <c r="BO30" s="41"/>
      <c r="BP30" s="66">
        <f t="shared" si="169"/>
        <v>0</v>
      </c>
      <c r="BQ30" s="36"/>
      <c r="BR30" s="41"/>
      <c r="BS30" s="66">
        <f t="shared" si="170"/>
        <v>0</v>
      </c>
      <c r="BT30" s="36"/>
      <c r="BU30" s="41"/>
      <c r="BV30" s="66">
        <f t="shared" si="171"/>
        <v>0</v>
      </c>
      <c r="BW30" s="36"/>
      <c r="BX30" s="41"/>
      <c r="BY30" s="66">
        <f t="shared" si="172"/>
        <v>0</v>
      </c>
      <c r="BZ30" s="36"/>
      <c r="CA30" s="41"/>
      <c r="CB30" s="66">
        <f t="shared" si="173"/>
        <v>0</v>
      </c>
      <c r="CC30" s="36">
        <f t="shared" si="174"/>
        <v>0</v>
      </c>
      <c r="CD30" s="41">
        <f t="shared" si="174"/>
        <v>0</v>
      </c>
      <c r="CE30" s="66">
        <f t="shared" si="174"/>
        <v>0</v>
      </c>
      <c r="CF30" s="41"/>
      <c r="CG30" s="41"/>
      <c r="CH30" s="66">
        <f t="shared" si="175"/>
        <v>0</v>
      </c>
      <c r="CI30" s="41"/>
      <c r="CJ30" s="41"/>
      <c r="CK30" s="66">
        <f t="shared" si="176"/>
        <v>0</v>
      </c>
      <c r="CL30" s="41"/>
      <c r="CM30" s="41"/>
      <c r="CN30" s="66">
        <f t="shared" si="177"/>
        <v>0</v>
      </c>
      <c r="CO30" s="41"/>
      <c r="CP30" s="41"/>
      <c r="CQ30" s="66">
        <f t="shared" si="178"/>
        <v>0</v>
      </c>
      <c r="CR30" s="41"/>
      <c r="CS30" s="41"/>
      <c r="CT30" s="66">
        <f t="shared" si="179"/>
        <v>0</v>
      </c>
      <c r="CU30" s="41"/>
      <c r="CV30" s="41"/>
      <c r="CW30" s="66">
        <f t="shared" si="180"/>
        <v>0</v>
      </c>
      <c r="CX30" s="41"/>
      <c r="CY30" s="41"/>
      <c r="CZ30" s="66">
        <f t="shared" si="181"/>
        <v>0</v>
      </c>
      <c r="DA30" s="36">
        <f t="shared" si="182"/>
        <v>0</v>
      </c>
      <c r="DB30" s="41">
        <f t="shared" si="183"/>
        <v>0</v>
      </c>
      <c r="DC30" s="66">
        <f t="shared" si="184"/>
        <v>0</v>
      </c>
      <c r="DD30" s="41"/>
      <c r="DE30" s="41"/>
      <c r="DF30" s="66">
        <f t="shared" si="185"/>
        <v>0</v>
      </c>
      <c r="DG30" s="41"/>
      <c r="DH30" s="41"/>
      <c r="DI30" s="66">
        <f t="shared" si="186"/>
        <v>0</v>
      </c>
      <c r="DJ30" s="41"/>
      <c r="DK30" s="41"/>
      <c r="DL30" s="66">
        <f t="shared" si="187"/>
        <v>0</v>
      </c>
      <c r="DM30" s="36">
        <f t="shared" si="188"/>
        <v>0</v>
      </c>
      <c r="DN30" s="41">
        <f t="shared" si="189"/>
        <v>0</v>
      </c>
      <c r="DO30" s="66">
        <f t="shared" si="190"/>
        <v>0</v>
      </c>
      <c r="DP30" s="41"/>
      <c r="DQ30" s="41"/>
      <c r="DR30" s="66">
        <f t="shared" si="191"/>
        <v>0</v>
      </c>
      <c r="DS30" s="41"/>
      <c r="DT30" s="41"/>
      <c r="DU30" s="66">
        <f t="shared" si="192"/>
        <v>0</v>
      </c>
      <c r="DV30" s="41"/>
      <c r="DW30" s="41"/>
      <c r="DX30" s="66">
        <f t="shared" si="193"/>
        <v>0</v>
      </c>
      <c r="DY30" s="36">
        <f t="shared" si="194"/>
        <v>0</v>
      </c>
      <c r="DZ30" s="41">
        <f t="shared" si="195"/>
        <v>0</v>
      </c>
      <c r="EA30" s="66">
        <f t="shared" si="196"/>
        <v>0</v>
      </c>
      <c r="EB30" s="41"/>
      <c r="EC30" s="41"/>
      <c r="ED30" s="66">
        <f t="shared" si="197"/>
        <v>0</v>
      </c>
      <c r="EE30" s="41"/>
      <c r="EF30" s="41"/>
      <c r="EG30" s="66">
        <f t="shared" si="198"/>
        <v>0</v>
      </c>
      <c r="EH30" s="41"/>
      <c r="EI30" s="41"/>
      <c r="EJ30" s="66">
        <f t="shared" si="199"/>
        <v>0</v>
      </c>
      <c r="EK30" s="41"/>
      <c r="EL30" s="41"/>
      <c r="EM30" s="66">
        <f t="shared" si="200"/>
        <v>0</v>
      </c>
      <c r="EN30" s="41"/>
      <c r="EO30" s="41"/>
      <c r="EP30" s="66">
        <f t="shared" si="201"/>
        <v>0</v>
      </c>
      <c r="EQ30" s="41"/>
      <c r="ER30" s="41"/>
      <c r="ES30" s="66">
        <f t="shared" si="202"/>
        <v>0</v>
      </c>
      <c r="ET30" s="41"/>
      <c r="EU30" s="41"/>
      <c r="EV30" s="66">
        <f t="shared" si="203"/>
        <v>0</v>
      </c>
      <c r="EW30" s="36">
        <f t="shared" si="204"/>
        <v>0</v>
      </c>
      <c r="EX30" s="41">
        <f t="shared" si="205"/>
        <v>0</v>
      </c>
      <c r="EY30" s="66">
        <f t="shared" si="206"/>
        <v>0</v>
      </c>
      <c r="EZ30" s="41"/>
      <c r="FA30" s="41"/>
      <c r="FB30" s="66">
        <f t="shared" si="207"/>
        <v>0</v>
      </c>
      <c r="FC30" s="41"/>
      <c r="FD30" s="41"/>
      <c r="FE30" s="66">
        <f t="shared" si="208"/>
        <v>0</v>
      </c>
      <c r="FF30" s="36">
        <f t="shared" si="209"/>
        <v>0</v>
      </c>
      <c r="FG30" s="41">
        <f t="shared" si="210"/>
        <v>0</v>
      </c>
      <c r="FH30" s="66">
        <f t="shared" si="211"/>
        <v>0</v>
      </c>
      <c r="FI30" s="41"/>
      <c r="FJ30" s="41"/>
      <c r="FK30" s="66">
        <f t="shared" si="212"/>
        <v>0</v>
      </c>
      <c r="FL30" s="41"/>
      <c r="FM30" s="41"/>
      <c r="FN30" s="66">
        <f t="shared" si="213"/>
        <v>0</v>
      </c>
      <c r="FO30" s="41"/>
      <c r="FP30" s="41"/>
      <c r="FQ30" s="66">
        <f t="shared" si="214"/>
        <v>0</v>
      </c>
      <c r="FR30" s="41"/>
      <c r="FS30" s="41"/>
      <c r="FT30" s="66">
        <f t="shared" si="215"/>
        <v>0</v>
      </c>
      <c r="FU30" s="36">
        <f t="shared" si="216"/>
        <v>0</v>
      </c>
      <c r="FV30" s="41">
        <f t="shared" si="217"/>
        <v>0</v>
      </c>
      <c r="FW30" s="66">
        <f t="shared" si="218"/>
        <v>0</v>
      </c>
      <c r="FX30" s="41"/>
      <c r="FY30" s="41"/>
      <c r="FZ30" s="66">
        <f t="shared" si="219"/>
        <v>0</v>
      </c>
      <c r="GA30" s="36"/>
      <c r="GB30" s="41"/>
      <c r="GC30" s="66">
        <f t="shared" si="220"/>
        <v>0</v>
      </c>
      <c r="GD30" s="41"/>
      <c r="GE30" s="41"/>
      <c r="GF30" s="66">
        <f t="shared" si="221"/>
        <v>0</v>
      </c>
      <c r="GG30" s="36">
        <f t="shared" si="222"/>
        <v>0</v>
      </c>
      <c r="GH30" s="41">
        <f t="shared" si="223"/>
        <v>0</v>
      </c>
      <c r="GI30" s="66">
        <f t="shared" si="224"/>
        <v>0</v>
      </c>
      <c r="GJ30" s="36">
        <f t="shared" si="225"/>
        <v>0</v>
      </c>
      <c r="GK30" s="41">
        <f t="shared" si="226"/>
        <v>0</v>
      </c>
      <c r="GL30" s="66">
        <f t="shared" si="227"/>
        <v>0</v>
      </c>
      <c r="GM30" s="41"/>
      <c r="GN30" s="41"/>
      <c r="GO30" s="66">
        <f t="shared" si="228"/>
        <v>0</v>
      </c>
      <c r="GP30" s="41"/>
      <c r="GQ30" s="41"/>
      <c r="GR30" s="66">
        <f t="shared" si="229"/>
        <v>0</v>
      </c>
      <c r="GS30" s="41"/>
      <c r="GT30" s="41"/>
      <c r="GU30" s="66">
        <f t="shared" si="230"/>
        <v>0</v>
      </c>
      <c r="GV30" s="41"/>
      <c r="GW30" s="41"/>
      <c r="GX30" s="66">
        <f t="shared" si="231"/>
        <v>0</v>
      </c>
      <c r="GY30" s="41"/>
      <c r="GZ30" s="41"/>
      <c r="HA30" s="66">
        <f t="shared" si="232"/>
        <v>0</v>
      </c>
      <c r="HB30" s="41"/>
      <c r="HC30" s="41"/>
      <c r="HD30" s="66">
        <f t="shared" si="233"/>
        <v>0</v>
      </c>
      <c r="HE30" s="36">
        <f t="shared" si="234"/>
        <v>0</v>
      </c>
      <c r="HF30" s="41">
        <f t="shared" si="235"/>
        <v>0</v>
      </c>
      <c r="HG30" s="66">
        <f t="shared" si="236"/>
        <v>0</v>
      </c>
      <c r="HH30" s="41"/>
      <c r="HI30" s="41"/>
      <c r="HJ30" s="66">
        <f t="shared" si="237"/>
        <v>0</v>
      </c>
      <c r="HK30" s="36"/>
      <c r="HL30" s="41"/>
      <c r="HM30" s="66">
        <f t="shared" si="238"/>
        <v>0</v>
      </c>
      <c r="HN30" s="36">
        <f t="shared" si="239"/>
        <v>0</v>
      </c>
      <c r="HO30" s="41">
        <f t="shared" si="240"/>
        <v>0</v>
      </c>
      <c r="HP30" s="66">
        <f t="shared" si="241"/>
        <v>0</v>
      </c>
      <c r="HQ30" s="41"/>
      <c r="HR30" s="41"/>
      <c r="HS30" s="66">
        <f t="shared" si="242"/>
        <v>0</v>
      </c>
      <c r="HT30" s="36"/>
      <c r="HU30" s="41"/>
      <c r="HV30" s="66">
        <f t="shared" si="243"/>
        <v>0</v>
      </c>
      <c r="HW30" s="41"/>
      <c r="HX30" s="41"/>
      <c r="HY30" s="66">
        <f t="shared" si="244"/>
        <v>0</v>
      </c>
      <c r="HZ30" s="36"/>
      <c r="IA30" s="41"/>
      <c r="IB30" s="66">
        <f t="shared" si="245"/>
        <v>0</v>
      </c>
      <c r="IC30" s="36">
        <f t="shared" si="246"/>
        <v>0</v>
      </c>
      <c r="ID30" s="41">
        <f t="shared" si="247"/>
        <v>0</v>
      </c>
      <c r="IE30" s="66">
        <f t="shared" si="248"/>
        <v>0</v>
      </c>
      <c r="IF30" s="41"/>
      <c r="IG30" s="41"/>
      <c r="IH30" s="66">
        <f t="shared" si="249"/>
        <v>0</v>
      </c>
      <c r="II30" s="36"/>
      <c r="IJ30" s="41"/>
      <c r="IK30" s="66">
        <f t="shared" si="250"/>
        <v>0</v>
      </c>
      <c r="IL30" s="41"/>
      <c r="IM30" s="41"/>
      <c r="IN30" s="66">
        <f t="shared" si="251"/>
        <v>0</v>
      </c>
      <c r="IO30" s="36">
        <f t="shared" si="252"/>
        <v>0</v>
      </c>
      <c r="IP30" s="41">
        <f t="shared" si="253"/>
        <v>0</v>
      </c>
      <c r="IQ30" s="66">
        <f t="shared" si="254"/>
        <v>0</v>
      </c>
      <c r="IR30" s="41"/>
      <c r="IS30" s="41"/>
      <c r="IT30" s="66">
        <f t="shared" si="255"/>
        <v>0</v>
      </c>
      <c r="IU30" s="41"/>
      <c r="IV30" s="41"/>
      <c r="IW30" s="66">
        <f t="shared" si="256"/>
        <v>0</v>
      </c>
      <c r="IX30" s="41"/>
      <c r="IY30" s="41"/>
      <c r="IZ30" s="66">
        <f t="shared" si="257"/>
        <v>0</v>
      </c>
      <c r="JA30" s="36">
        <f t="shared" si="258"/>
        <v>0</v>
      </c>
      <c r="JB30" s="41">
        <f t="shared" si="259"/>
        <v>0</v>
      </c>
      <c r="JC30" s="66">
        <f t="shared" si="260"/>
        <v>0</v>
      </c>
      <c r="JD30" s="41"/>
      <c r="JE30" s="41"/>
      <c r="JF30" s="66">
        <f t="shared" si="261"/>
        <v>0</v>
      </c>
      <c r="JG30" s="41"/>
      <c r="JH30" s="41"/>
      <c r="JI30" s="66">
        <f t="shared" si="262"/>
        <v>0</v>
      </c>
      <c r="JJ30" s="41"/>
      <c r="JK30" s="41"/>
      <c r="JL30" s="66">
        <f t="shared" si="263"/>
        <v>0</v>
      </c>
      <c r="JM30" s="36">
        <f t="shared" si="264"/>
        <v>0</v>
      </c>
      <c r="JN30" s="41">
        <f t="shared" si="265"/>
        <v>0</v>
      </c>
      <c r="JO30" s="66">
        <f t="shared" si="266"/>
        <v>0</v>
      </c>
      <c r="JP30" s="41"/>
      <c r="JQ30" s="41"/>
      <c r="JR30" s="66">
        <f t="shared" si="267"/>
        <v>0</v>
      </c>
      <c r="JS30" s="36"/>
      <c r="JT30" s="41"/>
      <c r="JU30" s="66">
        <f t="shared" si="268"/>
        <v>0</v>
      </c>
      <c r="JV30" s="36">
        <v>500</v>
      </c>
      <c r="JW30" s="41"/>
      <c r="JX30" s="66">
        <f t="shared" si="269"/>
        <v>500</v>
      </c>
      <c r="JY30" s="36">
        <f t="shared" si="270"/>
        <v>500</v>
      </c>
      <c r="JZ30" s="41">
        <f t="shared" si="271"/>
        <v>0</v>
      </c>
      <c r="KA30" s="66">
        <f t="shared" si="272"/>
        <v>500</v>
      </c>
      <c r="KB30" s="41"/>
      <c r="KC30" s="41"/>
      <c r="KD30" s="66">
        <f t="shared" si="273"/>
        <v>0</v>
      </c>
      <c r="KE30" s="36">
        <f t="shared" si="274"/>
        <v>500</v>
      </c>
      <c r="KF30" s="41">
        <f t="shared" si="275"/>
        <v>0</v>
      </c>
      <c r="KG30" s="66">
        <f t="shared" si="276"/>
        <v>500</v>
      </c>
      <c r="KH30" s="36"/>
      <c r="KI30" s="41"/>
      <c r="KJ30" s="66">
        <f t="shared" si="277"/>
        <v>0</v>
      </c>
      <c r="KK30" s="41"/>
      <c r="KL30" s="41"/>
      <c r="KM30" s="66">
        <f t="shared" si="278"/>
        <v>0</v>
      </c>
      <c r="KN30" s="41"/>
      <c r="KO30" s="41"/>
      <c r="KP30" s="66">
        <f t="shared" si="279"/>
        <v>0</v>
      </c>
      <c r="KQ30" s="36">
        <f t="shared" si="280"/>
        <v>0</v>
      </c>
      <c r="KR30" s="41">
        <f t="shared" si="281"/>
        <v>0</v>
      </c>
      <c r="KS30" s="66">
        <f t="shared" si="282"/>
        <v>0</v>
      </c>
      <c r="KT30" s="41"/>
      <c r="KU30" s="41"/>
      <c r="KV30" s="66">
        <f t="shared" si="283"/>
        <v>0</v>
      </c>
      <c r="KW30" s="41"/>
      <c r="KX30" s="41"/>
      <c r="KY30" s="66">
        <f t="shared" si="284"/>
        <v>0</v>
      </c>
      <c r="KZ30" s="41"/>
      <c r="LA30" s="41"/>
      <c r="LB30" s="66">
        <f t="shared" si="285"/>
        <v>0</v>
      </c>
      <c r="LC30" s="41"/>
      <c r="LD30" s="41"/>
      <c r="LE30" s="66">
        <f t="shared" si="286"/>
        <v>0</v>
      </c>
      <c r="LF30" s="41"/>
      <c r="LG30" s="41"/>
      <c r="LH30" s="66">
        <f t="shared" si="287"/>
        <v>0</v>
      </c>
      <c r="LI30" s="41"/>
      <c r="LJ30" s="41"/>
      <c r="LK30" s="66">
        <f t="shared" si="288"/>
        <v>0</v>
      </c>
      <c r="LL30" s="41"/>
      <c r="LM30" s="41"/>
      <c r="LN30" s="66">
        <f t="shared" si="289"/>
        <v>0</v>
      </c>
      <c r="LO30" s="36">
        <f t="shared" si="290"/>
        <v>0</v>
      </c>
      <c r="LP30" s="41">
        <f t="shared" si="291"/>
        <v>0</v>
      </c>
      <c r="LQ30" s="66">
        <f t="shared" si="292"/>
        <v>0</v>
      </c>
      <c r="LR30" s="41"/>
      <c r="LS30" s="41"/>
      <c r="LT30" s="66">
        <f t="shared" si="293"/>
        <v>0</v>
      </c>
      <c r="LU30" s="41"/>
      <c r="LV30" s="41"/>
      <c r="LW30" s="66">
        <f t="shared" si="294"/>
        <v>0</v>
      </c>
      <c r="LX30" s="36">
        <f t="shared" si="295"/>
        <v>0</v>
      </c>
      <c r="LY30" s="41">
        <f t="shared" si="296"/>
        <v>0</v>
      </c>
      <c r="LZ30" s="66">
        <f t="shared" si="297"/>
        <v>0</v>
      </c>
      <c r="MA30" s="36">
        <f t="shared" si="298"/>
        <v>500</v>
      </c>
      <c r="MB30" s="41">
        <f t="shared" si="299"/>
        <v>0</v>
      </c>
      <c r="MC30" s="66">
        <f t="shared" si="300"/>
        <v>500</v>
      </c>
      <c r="MD30" s="41"/>
      <c r="ME30" s="41"/>
      <c r="MF30" s="66">
        <f t="shared" si="301"/>
        <v>0</v>
      </c>
      <c r="MG30" s="41"/>
      <c r="MH30" s="41"/>
      <c r="MI30" s="66">
        <f t="shared" si="302"/>
        <v>0</v>
      </c>
      <c r="MJ30" s="41"/>
      <c r="MK30" s="41"/>
      <c r="ML30" s="66">
        <f t="shared" si="303"/>
        <v>0</v>
      </c>
      <c r="MM30" s="41"/>
      <c r="MN30" s="41"/>
      <c r="MO30" s="66">
        <f t="shared" si="304"/>
        <v>0</v>
      </c>
      <c r="MP30" s="41"/>
      <c r="MQ30" s="41"/>
      <c r="MR30" s="66">
        <f t="shared" si="305"/>
        <v>0</v>
      </c>
      <c r="MS30" s="36"/>
      <c r="MT30" s="41"/>
      <c r="MU30" s="66">
        <f t="shared" si="306"/>
        <v>0</v>
      </c>
      <c r="MV30" s="41"/>
      <c r="MW30" s="41"/>
      <c r="MX30" s="66">
        <f t="shared" si="307"/>
        <v>0</v>
      </c>
      <c r="MY30" s="41"/>
      <c r="MZ30" s="41"/>
      <c r="NA30" s="66">
        <f t="shared" si="308"/>
        <v>0</v>
      </c>
      <c r="NB30" s="41"/>
      <c r="NC30" s="41"/>
      <c r="ND30" s="66">
        <f t="shared" si="309"/>
        <v>0</v>
      </c>
      <c r="NE30" s="36"/>
      <c r="NF30" s="41"/>
      <c r="NG30" s="66">
        <f t="shared" si="310"/>
        <v>0</v>
      </c>
      <c r="NH30" s="36"/>
      <c r="NI30" s="41"/>
      <c r="NJ30" s="66">
        <f t="shared" si="311"/>
        <v>0</v>
      </c>
      <c r="NK30" s="36">
        <f t="shared" si="312"/>
        <v>0</v>
      </c>
      <c r="NL30" s="41">
        <f t="shared" si="313"/>
        <v>0</v>
      </c>
      <c r="NM30" s="66">
        <f t="shared" si="314"/>
        <v>0</v>
      </c>
      <c r="NN30" s="41"/>
      <c r="NO30" s="41"/>
      <c r="NP30" s="66">
        <f t="shared" si="315"/>
        <v>0</v>
      </c>
      <c r="NQ30" s="41"/>
      <c r="NR30" s="41"/>
      <c r="NS30" s="66">
        <f t="shared" si="316"/>
        <v>0</v>
      </c>
      <c r="NT30" s="41"/>
      <c r="NU30" s="41"/>
      <c r="NV30" s="66">
        <f t="shared" si="317"/>
        <v>0</v>
      </c>
      <c r="NW30" s="36"/>
      <c r="NX30" s="41"/>
      <c r="NY30" s="66">
        <f t="shared" si="318"/>
        <v>0</v>
      </c>
      <c r="NZ30" s="41"/>
      <c r="OA30" s="41"/>
      <c r="OB30" s="66">
        <f t="shared" si="319"/>
        <v>0</v>
      </c>
      <c r="OC30" s="41"/>
      <c r="OD30" s="41"/>
      <c r="OE30" s="66">
        <f t="shared" si="320"/>
        <v>0</v>
      </c>
      <c r="OF30" s="36">
        <f t="shared" si="321"/>
        <v>0</v>
      </c>
      <c r="OG30" s="41">
        <f t="shared" si="321"/>
        <v>0</v>
      </c>
      <c r="OH30" s="66">
        <f t="shared" si="321"/>
        <v>0</v>
      </c>
      <c r="OI30" s="36"/>
      <c r="OJ30" s="41"/>
      <c r="OK30" s="66">
        <f t="shared" si="322"/>
        <v>0</v>
      </c>
      <c r="OL30" s="36"/>
      <c r="OM30" s="41"/>
      <c r="ON30" s="66">
        <f t="shared" si="323"/>
        <v>0</v>
      </c>
      <c r="OO30" s="36"/>
      <c r="OP30" s="41"/>
      <c r="OQ30" s="66">
        <f t="shared" si="324"/>
        <v>0</v>
      </c>
      <c r="OR30" s="36"/>
      <c r="OS30" s="41"/>
      <c r="OT30" s="66">
        <f t="shared" si="325"/>
        <v>0</v>
      </c>
      <c r="OU30" s="36"/>
      <c r="OV30" s="41"/>
      <c r="OW30" s="66">
        <f t="shared" si="326"/>
        <v>0</v>
      </c>
      <c r="OX30" s="36"/>
      <c r="OY30" s="41"/>
      <c r="OZ30" s="66">
        <f t="shared" si="327"/>
        <v>0</v>
      </c>
      <c r="PA30" s="36"/>
      <c r="PB30" s="41"/>
      <c r="PC30" s="66">
        <f t="shared" si="328"/>
        <v>0</v>
      </c>
      <c r="PD30" s="36"/>
      <c r="PE30" s="41"/>
      <c r="PF30" s="66">
        <f t="shared" si="329"/>
        <v>0</v>
      </c>
      <c r="PG30" s="36"/>
      <c r="PH30" s="41"/>
      <c r="PI30" s="66">
        <f t="shared" si="330"/>
        <v>0</v>
      </c>
      <c r="PJ30" s="36"/>
      <c r="PK30" s="41"/>
      <c r="PL30" s="66">
        <f t="shared" si="331"/>
        <v>0</v>
      </c>
      <c r="PM30" s="36">
        <f t="shared" si="332"/>
        <v>0</v>
      </c>
      <c r="PN30" s="41">
        <f t="shared" si="332"/>
        <v>0</v>
      </c>
      <c r="PO30" s="66">
        <f t="shared" si="332"/>
        <v>0</v>
      </c>
      <c r="PP30" s="36"/>
      <c r="PQ30" s="41"/>
      <c r="PR30" s="66">
        <f t="shared" si="333"/>
        <v>0</v>
      </c>
      <c r="PS30" s="36"/>
      <c r="PT30" s="41"/>
      <c r="PU30" s="66">
        <f t="shared" si="334"/>
        <v>0</v>
      </c>
      <c r="PV30" s="41"/>
      <c r="PW30" s="41"/>
      <c r="PX30" s="66">
        <f t="shared" si="335"/>
        <v>0</v>
      </c>
      <c r="PY30" s="36">
        <f t="shared" si="336"/>
        <v>0</v>
      </c>
      <c r="PZ30" s="41">
        <f t="shared" si="337"/>
        <v>0</v>
      </c>
      <c r="QA30" s="66">
        <f t="shared" si="338"/>
        <v>0</v>
      </c>
      <c r="QB30" s="36">
        <f t="shared" si="134"/>
        <v>0</v>
      </c>
      <c r="QC30" s="41">
        <f t="shared" si="135"/>
        <v>0</v>
      </c>
      <c r="QD30" s="66">
        <f t="shared" si="136"/>
        <v>0</v>
      </c>
      <c r="QE30" s="36">
        <f t="shared" si="137"/>
        <v>500</v>
      </c>
      <c r="QF30" s="41">
        <f t="shared" si="138"/>
        <v>0</v>
      </c>
      <c r="QG30" s="66">
        <f t="shared" si="139"/>
        <v>500</v>
      </c>
      <c r="QH30" s="36">
        <f t="shared" si="140"/>
        <v>500</v>
      </c>
      <c r="QI30" s="41">
        <f t="shared" si="141"/>
        <v>0</v>
      </c>
      <c r="QJ30" s="66">
        <f t="shared" si="142"/>
        <v>500</v>
      </c>
      <c r="QK30" s="36"/>
      <c r="QL30" s="41"/>
      <c r="QM30" s="57"/>
      <c r="QN30" s="36">
        <f t="shared" si="339"/>
        <v>500</v>
      </c>
      <c r="QO30" s="41">
        <f t="shared" si="340"/>
        <v>0</v>
      </c>
      <c r="QP30" s="66">
        <f t="shared" si="341"/>
        <v>500</v>
      </c>
      <c r="QQ30" s="36">
        <f t="shared" si="143"/>
        <v>500</v>
      </c>
      <c r="QR30" s="41">
        <f t="shared" si="144"/>
        <v>0</v>
      </c>
      <c r="QS30" s="66">
        <f t="shared" si="145"/>
        <v>500</v>
      </c>
    </row>
    <row r="31" spans="1:461" ht="16.5" thickBot="1">
      <c r="A31" s="5">
        <v>21</v>
      </c>
      <c r="B31" s="20" t="s">
        <v>21</v>
      </c>
      <c r="C31" s="44">
        <f>SUM(C29:C30)</f>
        <v>2350</v>
      </c>
      <c r="D31" s="44">
        <f>SUM(D29:D30)</f>
        <v>116</v>
      </c>
      <c r="E31" s="65">
        <f t="shared" si="146"/>
        <v>2466</v>
      </c>
      <c r="F31" s="44">
        <f t="shared" ref="F31" si="842">SUM(F29:F30)</f>
        <v>672</v>
      </c>
      <c r="G31" s="44">
        <f t="shared" ref="G31" si="843">SUM(G29:G30)</f>
        <v>0</v>
      </c>
      <c r="H31" s="65">
        <f t="shared" si="147"/>
        <v>672</v>
      </c>
      <c r="I31" s="44">
        <f t="shared" ref="I31" si="844">SUM(I29:I30)</f>
        <v>1570</v>
      </c>
      <c r="J31" s="44">
        <f t="shared" ref="J31" si="845">SUM(J29:J30)</f>
        <v>0</v>
      </c>
      <c r="K31" s="65">
        <f t="shared" si="148"/>
        <v>1570</v>
      </c>
      <c r="L31" s="44">
        <f t="shared" ref="L31" si="846">SUM(L29:L30)</f>
        <v>1830</v>
      </c>
      <c r="M31" s="44">
        <f t="shared" ref="M31" si="847">SUM(M29:M30)</f>
        <v>219</v>
      </c>
      <c r="N31" s="65">
        <f t="shared" si="149"/>
        <v>2049</v>
      </c>
      <c r="O31" s="44">
        <f t="shared" ref="O31" si="848">SUM(O29:O30)</f>
        <v>2045</v>
      </c>
      <c r="P31" s="44">
        <f t="shared" ref="P31" si="849">SUM(P29:P30)</f>
        <v>608</v>
      </c>
      <c r="Q31" s="65">
        <f t="shared" si="150"/>
        <v>2653</v>
      </c>
      <c r="R31" s="44">
        <f t="shared" ref="R31" si="850">SUM(R29:R30)</f>
        <v>563</v>
      </c>
      <c r="S31" s="44">
        <f t="shared" ref="S31" si="851">SUM(S29:S30)</f>
        <v>20</v>
      </c>
      <c r="T31" s="65">
        <f t="shared" si="151"/>
        <v>583</v>
      </c>
      <c r="U31" s="44">
        <f t="shared" ref="U31" si="852">SUM(U29:U30)</f>
        <v>0</v>
      </c>
      <c r="V31" s="44">
        <f t="shared" ref="V31" si="853">SUM(V29:V30)</f>
        <v>0</v>
      </c>
      <c r="W31" s="65">
        <f t="shared" si="152"/>
        <v>0</v>
      </c>
      <c r="X31" s="44">
        <f t="shared" ref="X31" si="854">SUM(X29:X30)</f>
        <v>583</v>
      </c>
      <c r="Y31" s="44">
        <f t="shared" ref="Y31" si="855">SUM(Y29:Y30)</f>
        <v>55</v>
      </c>
      <c r="Z31" s="65">
        <f t="shared" si="153"/>
        <v>638</v>
      </c>
      <c r="AA31" s="44">
        <f t="shared" ref="AA31" si="856">SUM(AA29:AA30)</f>
        <v>0</v>
      </c>
      <c r="AB31" s="44">
        <f t="shared" ref="AB31" si="857">SUM(AB29:AB30)</f>
        <v>0</v>
      </c>
      <c r="AC31" s="65">
        <f t="shared" si="154"/>
        <v>0</v>
      </c>
      <c r="AD31" s="43">
        <f t="shared" si="155"/>
        <v>9613</v>
      </c>
      <c r="AE31" s="44">
        <f t="shared" si="156"/>
        <v>1018</v>
      </c>
      <c r="AF31" s="65">
        <f t="shared" si="157"/>
        <v>10631</v>
      </c>
      <c r="AG31" s="44">
        <f t="shared" ref="AG31" si="858">SUM(AG29:AG30)</f>
        <v>0</v>
      </c>
      <c r="AH31" s="44">
        <f t="shared" ref="AH31" si="859">SUM(AH29:AH30)</f>
        <v>0</v>
      </c>
      <c r="AI31" s="65">
        <f t="shared" si="158"/>
        <v>0</v>
      </c>
      <c r="AJ31" s="44">
        <f t="shared" ref="AJ31" si="860">SUM(AJ29:AJ30)</f>
        <v>0</v>
      </c>
      <c r="AK31" s="44">
        <f t="shared" ref="AK31" si="861">SUM(AK29:AK30)</f>
        <v>0</v>
      </c>
      <c r="AL31" s="65">
        <f t="shared" si="159"/>
        <v>0</v>
      </c>
      <c r="AM31" s="44">
        <f t="shared" ref="AM31" si="862">SUM(AM29:AM30)</f>
        <v>0</v>
      </c>
      <c r="AN31" s="44">
        <f t="shared" ref="AN31" si="863">SUM(AN29:AN30)</f>
        <v>0</v>
      </c>
      <c r="AO31" s="65">
        <f t="shared" si="160"/>
        <v>0</v>
      </c>
      <c r="AP31" s="44">
        <f t="shared" ref="AP31" si="864">SUM(AP29:AP30)</f>
        <v>0</v>
      </c>
      <c r="AQ31" s="44">
        <f t="shared" ref="AQ31" si="865">SUM(AQ29:AQ30)</f>
        <v>0</v>
      </c>
      <c r="AR31" s="65">
        <f t="shared" si="161"/>
        <v>0</v>
      </c>
      <c r="AS31" s="44">
        <f t="shared" ref="AS31" si="866">SUM(AS29:AS30)</f>
        <v>0</v>
      </c>
      <c r="AT31" s="44">
        <f t="shared" ref="AT31" si="867">SUM(AT29:AT30)</f>
        <v>0</v>
      </c>
      <c r="AU31" s="65">
        <f t="shared" si="162"/>
        <v>0</v>
      </c>
      <c r="AV31" s="44">
        <f t="shared" ref="AV31" si="868">SUM(AV29:AV30)</f>
        <v>0</v>
      </c>
      <c r="AW31" s="44">
        <f t="shared" ref="AW31" si="869">SUM(AW29:AW30)</f>
        <v>0</v>
      </c>
      <c r="AX31" s="65">
        <f t="shared" si="163"/>
        <v>0</v>
      </c>
      <c r="AY31" s="44">
        <f t="shared" ref="AY31" si="870">SUM(AY29:AY30)</f>
        <v>0</v>
      </c>
      <c r="AZ31" s="44">
        <f t="shared" ref="AZ31" si="871">SUM(AZ29:AZ30)</f>
        <v>0</v>
      </c>
      <c r="BA31" s="65">
        <f t="shared" si="164"/>
        <v>0</v>
      </c>
      <c r="BB31" s="44">
        <f t="shared" ref="BB31" si="872">SUM(BB29:BB30)</f>
        <v>0</v>
      </c>
      <c r="BC31" s="44">
        <f t="shared" ref="BC31" si="873">SUM(BC29:BC30)</f>
        <v>0</v>
      </c>
      <c r="BD31" s="65">
        <f t="shared" si="165"/>
        <v>0</v>
      </c>
      <c r="BE31" s="44">
        <f t="shared" ref="BE31:BF31" si="874">SUM(BE29:BE30)</f>
        <v>0</v>
      </c>
      <c r="BF31" s="44">
        <f t="shared" si="874"/>
        <v>0</v>
      </c>
      <c r="BG31" s="65">
        <f t="shared" si="166"/>
        <v>0</v>
      </c>
      <c r="BH31" s="43">
        <f t="shared" ref="BH31:BI31" si="875">SUM(BH29:BH30)</f>
        <v>0</v>
      </c>
      <c r="BI31" s="44">
        <f t="shared" si="875"/>
        <v>0</v>
      </c>
      <c r="BJ31" s="65">
        <f t="shared" si="167"/>
        <v>0</v>
      </c>
      <c r="BK31" s="43">
        <f t="shared" ref="BK31:BL31" si="876">SUM(BK29:BK30)</f>
        <v>0</v>
      </c>
      <c r="BL31" s="44">
        <f t="shared" si="876"/>
        <v>0</v>
      </c>
      <c r="BM31" s="65">
        <f t="shared" si="168"/>
        <v>0</v>
      </c>
      <c r="BN31" s="43">
        <f t="shared" ref="BN31:BO31" si="877">SUM(BN29:BN30)</f>
        <v>0</v>
      </c>
      <c r="BO31" s="44">
        <f t="shared" si="877"/>
        <v>0</v>
      </c>
      <c r="BP31" s="65">
        <f t="shared" si="169"/>
        <v>0</v>
      </c>
      <c r="BQ31" s="43">
        <f t="shared" ref="BQ31:BR31" si="878">SUM(BQ29:BQ30)</f>
        <v>0</v>
      </c>
      <c r="BR31" s="44">
        <f t="shared" si="878"/>
        <v>0</v>
      </c>
      <c r="BS31" s="65">
        <f t="shared" si="170"/>
        <v>0</v>
      </c>
      <c r="BT31" s="43">
        <f t="shared" ref="BT31:BU31" si="879">SUM(BT29:BT30)</f>
        <v>0</v>
      </c>
      <c r="BU31" s="44">
        <f t="shared" si="879"/>
        <v>0</v>
      </c>
      <c r="BV31" s="65">
        <f t="shared" si="171"/>
        <v>0</v>
      </c>
      <c r="BW31" s="43">
        <f t="shared" ref="BW31:BX31" si="880">SUM(BW29:BW30)</f>
        <v>0</v>
      </c>
      <c r="BX31" s="44">
        <f t="shared" si="880"/>
        <v>0</v>
      </c>
      <c r="BY31" s="65">
        <f t="shared" si="172"/>
        <v>0</v>
      </c>
      <c r="BZ31" s="43">
        <f t="shared" ref="BZ31:CA31" si="881">SUM(BZ29:BZ30)</f>
        <v>0</v>
      </c>
      <c r="CA31" s="44">
        <f t="shared" si="881"/>
        <v>0</v>
      </c>
      <c r="CB31" s="65">
        <f t="shared" si="173"/>
        <v>0</v>
      </c>
      <c r="CC31" s="43">
        <f t="shared" si="174"/>
        <v>0</v>
      </c>
      <c r="CD31" s="44">
        <f t="shared" si="174"/>
        <v>0</v>
      </c>
      <c r="CE31" s="65">
        <f t="shared" si="174"/>
        <v>0</v>
      </c>
      <c r="CF31" s="44">
        <f t="shared" ref="CF31" si="882">SUM(CF29:CF30)</f>
        <v>0</v>
      </c>
      <c r="CG31" s="44">
        <f t="shared" ref="CG31" si="883">SUM(CG29:CG30)</f>
        <v>0</v>
      </c>
      <c r="CH31" s="65">
        <f t="shared" si="175"/>
        <v>0</v>
      </c>
      <c r="CI31" s="44">
        <f t="shared" ref="CI31" si="884">SUM(CI29:CI30)</f>
        <v>0</v>
      </c>
      <c r="CJ31" s="44">
        <f t="shared" ref="CJ31" si="885">SUM(CJ29:CJ30)</f>
        <v>0</v>
      </c>
      <c r="CK31" s="65">
        <f t="shared" si="176"/>
        <v>0</v>
      </c>
      <c r="CL31" s="44">
        <f t="shared" ref="CL31" si="886">SUM(CL29:CL30)</f>
        <v>0</v>
      </c>
      <c r="CM31" s="44">
        <f t="shared" ref="CM31" si="887">SUM(CM29:CM30)</f>
        <v>0</v>
      </c>
      <c r="CN31" s="65">
        <f t="shared" si="177"/>
        <v>0</v>
      </c>
      <c r="CO31" s="44">
        <f t="shared" ref="CO31" si="888">SUM(CO29:CO30)</f>
        <v>0</v>
      </c>
      <c r="CP31" s="44">
        <f t="shared" ref="CP31" si="889">SUM(CP29:CP30)</f>
        <v>0</v>
      </c>
      <c r="CQ31" s="65">
        <f t="shared" si="178"/>
        <v>0</v>
      </c>
      <c r="CR31" s="44">
        <f t="shared" ref="CR31:CS31" si="890">SUM(CR29:CR30)</f>
        <v>0</v>
      </c>
      <c r="CS31" s="44">
        <f t="shared" si="890"/>
        <v>0</v>
      </c>
      <c r="CT31" s="65">
        <f t="shared" si="179"/>
        <v>0</v>
      </c>
      <c r="CU31" s="44">
        <f t="shared" ref="CU31:CV31" si="891">SUM(CU29:CU30)</f>
        <v>0</v>
      </c>
      <c r="CV31" s="44">
        <f t="shared" si="891"/>
        <v>0</v>
      </c>
      <c r="CW31" s="65">
        <f t="shared" si="180"/>
        <v>0</v>
      </c>
      <c r="CX31" s="44">
        <f t="shared" ref="CX31:CY31" si="892">SUM(CX29:CX30)</f>
        <v>0</v>
      </c>
      <c r="CY31" s="44">
        <f t="shared" si="892"/>
        <v>0</v>
      </c>
      <c r="CZ31" s="65">
        <f t="shared" si="181"/>
        <v>0</v>
      </c>
      <c r="DA31" s="43">
        <f t="shared" si="182"/>
        <v>0</v>
      </c>
      <c r="DB31" s="44">
        <f t="shared" si="183"/>
        <v>0</v>
      </c>
      <c r="DC31" s="65">
        <f t="shared" si="184"/>
        <v>0</v>
      </c>
      <c r="DD31" s="44">
        <f t="shared" ref="DD31:DE31" si="893">SUM(DD29:DD30)</f>
        <v>0</v>
      </c>
      <c r="DE31" s="44">
        <f t="shared" si="893"/>
        <v>0</v>
      </c>
      <c r="DF31" s="65">
        <f t="shared" si="185"/>
        <v>0</v>
      </c>
      <c r="DG31" s="44">
        <f t="shared" ref="DG31:DH31" si="894">SUM(DG29:DG30)</f>
        <v>0</v>
      </c>
      <c r="DH31" s="44">
        <f t="shared" si="894"/>
        <v>0</v>
      </c>
      <c r="DI31" s="65">
        <f t="shared" si="186"/>
        <v>0</v>
      </c>
      <c r="DJ31" s="44">
        <f t="shared" ref="DJ31:DK31" si="895">SUM(DJ29:DJ30)</f>
        <v>0</v>
      </c>
      <c r="DK31" s="44">
        <f t="shared" si="895"/>
        <v>0</v>
      </c>
      <c r="DL31" s="65">
        <f t="shared" si="187"/>
        <v>0</v>
      </c>
      <c r="DM31" s="43">
        <f t="shared" si="188"/>
        <v>0</v>
      </c>
      <c r="DN31" s="44">
        <f t="shared" si="189"/>
        <v>0</v>
      </c>
      <c r="DO31" s="65">
        <f t="shared" si="190"/>
        <v>0</v>
      </c>
      <c r="DP31" s="44">
        <f t="shared" ref="DP31:DQ31" si="896">SUM(DP29:DP30)</f>
        <v>0</v>
      </c>
      <c r="DQ31" s="44">
        <f t="shared" si="896"/>
        <v>0</v>
      </c>
      <c r="DR31" s="65">
        <f t="shared" si="191"/>
        <v>0</v>
      </c>
      <c r="DS31" s="44">
        <f t="shared" ref="DS31:DT31" si="897">SUM(DS29:DS30)</f>
        <v>0</v>
      </c>
      <c r="DT31" s="44">
        <f t="shared" si="897"/>
        <v>0</v>
      </c>
      <c r="DU31" s="65">
        <f t="shared" si="192"/>
        <v>0</v>
      </c>
      <c r="DV31" s="44">
        <f t="shared" ref="DV31:DW31" si="898">SUM(DV29:DV30)</f>
        <v>0</v>
      </c>
      <c r="DW31" s="44">
        <f t="shared" si="898"/>
        <v>0</v>
      </c>
      <c r="DX31" s="65">
        <f t="shared" si="193"/>
        <v>0</v>
      </c>
      <c r="DY31" s="43">
        <f t="shared" si="194"/>
        <v>0</v>
      </c>
      <c r="DZ31" s="44">
        <f t="shared" si="195"/>
        <v>0</v>
      </c>
      <c r="EA31" s="65">
        <f t="shared" si="196"/>
        <v>0</v>
      </c>
      <c r="EB31" s="44">
        <f t="shared" ref="EB31:EC31" si="899">SUM(EB29:EB30)</f>
        <v>0</v>
      </c>
      <c r="EC31" s="44">
        <f t="shared" si="899"/>
        <v>0</v>
      </c>
      <c r="ED31" s="65">
        <f t="shared" si="197"/>
        <v>0</v>
      </c>
      <c r="EE31" s="44">
        <f t="shared" ref="EE31:EF31" si="900">SUM(EE29:EE30)</f>
        <v>0</v>
      </c>
      <c r="EF31" s="44">
        <f t="shared" si="900"/>
        <v>0</v>
      </c>
      <c r="EG31" s="65">
        <f t="shared" si="198"/>
        <v>0</v>
      </c>
      <c r="EH31" s="44">
        <f t="shared" ref="EH31:EI31" si="901">SUM(EH29:EH30)</f>
        <v>0</v>
      </c>
      <c r="EI31" s="44">
        <f t="shared" si="901"/>
        <v>0</v>
      </c>
      <c r="EJ31" s="65">
        <f t="shared" si="199"/>
        <v>0</v>
      </c>
      <c r="EK31" s="44">
        <f t="shared" ref="EK31:EL31" si="902">SUM(EK29:EK30)</f>
        <v>0</v>
      </c>
      <c r="EL31" s="44">
        <f t="shared" si="902"/>
        <v>0</v>
      </c>
      <c r="EM31" s="65">
        <f t="shared" si="200"/>
        <v>0</v>
      </c>
      <c r="EN31" s="44">
        <f t="shared" ref="EN31:EO31" si="903">SUM(EN29:EN30)</f>
        <v>0</v>
      </c>
      <c r="EO31" s="44">
        <f t="shared" si="903"/>
        <v>0</v>
      </c>
      <c r="EP31" s="65">
        <f t="shared" si="201"/>
        <v>0</v>
      </c>
      <c r="EQ31" s="44">
        <f t="shared" ref="EQ31:ER31" si="904">SUM(EQ29:EQ30)</f>
        <v>0</v>
      </c>
      <c r="ER31" s="44">
        <f t="shared" si="904"/>
        <v>0</v>
      </c>
      <c r="ES31" s="65">
        <f t="shared" si="202"/>
        <v>0</v>
      </c>
      <c r="ET31" s="44">
        <f t="shared" ref="ET31:EU31" si="905">SUM(ET29:ET30)</f>
        <v>0</v>
      </c>
      <c r="EU31" s="44">
        <f t="shared" si="905"/>
        <v>0</v>
      </c>
      <c r="EV31" s="65">
        <f t="shared" si="203"/>
        <v>0</v>
      </c>
      <c r="EW31" s="43">
        <f t="shared" si="204"/>
        <v>0</v>
      </c>
      <c r="EX31" s="44">
        <f t="shared" si="205"/>
        <v>0</v>
      </c>
      <c r="EY31" s="65">
        <f t="shared" si="206"/>
        <v>0</v>
      </c>
      <c r="EZ31" s="44">
        <f t="shared" ref="EZ31:FA31" si="906">SUM(EZ29:EZ30)</f>
        <v>0</v>
      </c>
      <c r="FA31" s="44">
        <f t="shared" si="906"/>
        <v>0</v>
      </c>
      <c r="FB31" s="65">
        <f t="shared" si="207"/>
        <v>0</v>
      </c>
      <c r="FC31" s="44">
        <f t="shared" ref="FC31:FD31" si="907">SUM(FC29:FC30)</f>
        <v>0</v>
      </c>
      <c r="FD31" s="44">
        <f t="shared" si="907"/>
        <v>0</v>
      </c>
      <c r="FE31" s="65">
        <f t="shared" si="208"/>
        <v>0</v>
      </c>
      <c r="FF31" s="43">
        <f t="shared" si="209"/>
        <v>0</v>
      </c>
      <c r="FG31" s="44">
        <f t="shared" si="210"/>
        <v>0</v>
      </c>
      <c r="FH31" s="65">
        <f t="shared" si="211"/>
        <v>0</v>
      </c>
      <c r="FI31" s="44">
        <f t="shared" ref="FI31:FJ31" si="908">SUM(FI29:FI30)</f>
        <v>0</v>
      </c>
      <c r="FJ31" s="44">
        <f t="shared" si="908"/>
        <v>0</v>
      </c>
      <c r="FK31" s="65">
        <f t="shared" si="212"/>
        <v>0</v>
      </c>
      <c r="FL31" s="44">
        <f t="shared" ref="FL31:FM31" si="909">SUM(FL29:FL30)</f>
        <v>0</v>
      </c>
      <c r="FM31" s="44">
        <f t="shared" si="909"/>
        <v>0</v>
      </c>
      <c r="FN31" s="65">
        <f t="shared" si="213"/>
        <v>0</v>
      </c>
      <c r="FO31" s="44">
        <f t="shared" ref="FO31:FP31" si="910">SUM(FO29:FO30)</f>
        <v>0</v>
      </c>
      <c r="FP31" s="44">
        <f t="shared" si="910"/>
        <v>0</v>
      </c>
      <c r="FQ31" s="65">
        <f t="shared" si="214"/>
        <v>0</v>
      </c>
      <c r="FR31" s="44">
        <f t="shared" ref="FR31:FS31" si="911">SUM(FR29:FR30)</f>
        <v>0</v>
      </c>
      <c r="FS31" s="44">
        <f t="shared" si="911"/>
        <v>0</v>
      </c>
      <c r="FT31" s="65">
        <f t="shared" si="215"/>
        <v>0</v>
      </c>
      <c r="FU31" s="43">
        <f t="shared" si="216"/>
        <v>0</v>
      </c>
      <c r="FV31" s="44">
        <f t="shared" si="217"/>
        <v>0</v>
      </c>
      <c r="FW31" s="65">
        <f t="shared" si="218"/>
        <v>0</v>
      </c>
      <c r="FX31" s="44">
        <f t="shared" ref="FX31:FY31" si="912">SUM(FX29:FX30)</f>
        <v>0</v>
      </c>
      <c r="FY31" s="44">
        <f t="shared" si="912"/>
        <v>0</v>
      </c>
      <c r="FZ31" s="65">
        <f t="shared" si="219"/>
        <v>0</v>
      </c>
      <c r="GA31" s="43">
        <f t="shared" ref="GA31" si="913">SUM(GA29:GA30)</f>
        <v>0</v>
      </c>
      <c r="GB31" s="44">
        <f t="shared" ref="GB31" si="914">SUM(GB29:GB30)</f>
        <v>0</v>
      </c>
      <c r="GC31" s="65">
        <f t="shared" si="220"/>
        <v>0</v>
      </c>
      <c r="GD31" s="44">
        <f t="shared" ref="GD31:GE31" si="915">SUM(GD29:GD30)</f>
        <v>0</v>
      </c>
      <c r="GE31" s="44">
        <f t="shared" si="915"/>
        <v>0</v>
      </c>
      <c r="GF31" s="65">
        <f t="shared" si="221"/>
        <v>0</v>
      </c>
      <c r="GG31" s="43">
        <f t="shared" si="222"/>
        <v>0</v>
      </c>
      <c r="GH31" s="44">
        <f t="shared" si="223"/>
        <v>0</v>
      </c>
      <c r="GI31" s="65">
        <f t="shared" si="224"/>
        <v>0</v>
      </c>
      <c r="GJ31" s="43">
        <f t="shared" si="225"/>
        <v>0</v>
      </c>
      <c r="GK31" s="44">
        <f t="shared" si="226"/>
        <v>0</v>
      </c>
      <c r="GL31" s="65">
        <f t="shared" si="227"/>
        <v>0</v>
      </c>
      <c r="GM31" s="44">
        <f t="shared" ref="GM31:GN31" si="916">SUM(GM29:GM30)</f>
        <v>0</v>
      </c>
      <c r="GN31" s="44">
        <f t="shared" si="916"/>
        <v>0</v>
      </c>
      <c r="GO31" s="65">
        <f t="shared" si="228"/>
        <v>0</v>
      </c>
      <c r="GP31" s="44">
        <f t="shared" ref="GP31:GQ31" si="917">SUM(GP29:GP30)</f>
        <v>0</v>
      </c>
      <c r="GQ31" s="44">
        <f t="shared" si="917"/>
        <v>0</v>
      </c>
      <c r="GR31" s="65">
        <f t="shared" si="229"/>
        <v>0</v>
      </c>
      <c r="GS31" s="44">
        <f t="shared" ref="GS31:GT31" si="918">SUM(GS29:GS30)</f>
        <v>0</v>
      </c>
      <c r="GT31" s="44">
        <f t="shared" si="918"/>
        <v>0</v>
      </c>
      <c r="GU31" s="65">
        <f t="shared" si="230"/>
        <v>0</v>
      </c>
      <c r="GV31" s="44">
        <f t="shared" ref="GV31:GW31" si="919">SUM(GV29:GV30)</f>
        <v>0</v>
      </c>
      <c r="GW31" s="44">
        <f t="shared" si="919"/>
        <v>0</v>
      </c>
      <c r="GX31" s="65">
        <f t="shared" si="231"/>
        <v>0</v>
      </c>
      <c r="GY31" s="44">
        <f t="shared" ref="GY31:GZ31" si="920">SUM(GY29:GY30)</f>
        <v>0</v>
      </c>
      <c r="GZ31" s="44">
        <f t="shared" si="920"/>
        <v>0</v>
      </c>
      <c r="HA31" s="65">
        <f t="shared" si="232"/>
        <v>0</v>
      </c>
      <c r="HB31" s="44">
        <f t="shared" ref="HB31:HC31" si="921">SUM(HB29:HB30)</f>
        <v>0</v>
      </c>
      <c r="HC31" s="44">
        <f t="shared" si="921"/>
        <v>0</v>
      </c>
      <c r="HD31" s="65">
        <f t="shared" si="233"/>
        <v>0</v>
      </c>
      <c r="HE31" s="43">
        <f t="shared" si="234"/>
        <v>0</v>
      </c>
      <c r="HF31" s="44">
        <f t="shared" si="235"/>
        <v>0</v>
      </c>
      <c r="HG31" s="65">
        <f t="shared" si="236"/>
        <v>0</v>
      </c>
      <c r="HH31" s="44">
        <f t="shared" ref="HH31:HI31" si="922">SUM(HH29:HH30)</f>
        <v>0</v>
      </c>
      <c r="HI31" s="44">
        <f t="shared" si="922"/>
        <v>0</v>
      </c>
      <c r="HJ31" s="65">
        <f t="shared" si="237"/>
        <v>0</v>
      </c>
      <c r="HK31" s="43">
        <f t="shared" ref="HK31" si="923">SUM(HK29:HK30)</f>
        <v>0</v>
      </c>
      <c r="HL31" s="44">
        <f t="shared" ref="HL31" si="924">SUM(HL29:HL30)</f>
        <v>0</v>
      </c>
      <c r="HM31" s="65">
        <f t="shared" si="238"/>
        <v>0</v>
      </c>
      <c r="HN31" s="43">
        <f t="shared" si="239"/>
        <v>0</v>
      </c>
      <c r="HO31" s="44">
        <f t="shared" si="240"/>
        <v>0</v>
      </c>
      <c r="HP31" s="65">
        <f t="shared" si="241"/>
        <v>0</v>
      </c>
      <c r="HQ31" s="44">
        <f t="shared" ref="HQ31:HR31" si="925">SUM(HQ29:HQ30)</f>
        <v>0</v>
      </c>
      <c r="HR31" s="44">
        <f t="shared" si="925"/>
        <v>0</v>
      </c>
      <c r="HS31" s="65">
        <f t="shared" si="242"/>
        <v>0</v>
      </c>
      <c r="HT31" s="43">
        <f t="shared" ref="HT31" si="926">SUM(HT29:HT30)</f>
        <v>0</v>
      </c>
      <c r="HU31" s="44">
        <f t="shared" ref="HU31" si="927">SUM(HU29:HU30)</f>
        <v>0</v>
      </c>
      <c r="HV31" s="65">
        <f t="shared" si="243"/>
        <v>0</v>
      </c>
      <c r="HW31" s="44">
        <f t="shared" ref="HW31:HX31" si="928">SUM(HW29:HW30)</f>
        <v>0</v>
      </c>
      <c r="HX31" s="44">
        <f t="shared" si="928"/>
        <v>0</v>
      </c>
      <c r="HY31" s="65">
        <f t="shared" si="244"/>
        <v>0</v>
      </c>
      <c r="HZ31" s="43">
        <f t="shared" ref="HZ31" si="929">SUM(HZ29:HZ30)</f>
        <v>0</v>
      </c>
      <c r="IA31" s="44">
        <f t="shared" ref="IA31" si="930">SUM(IA29:IA30)</f>
        <v>0</v>
      </c>
      <c r="IB31" s="65">
        <f t="shared" si="245"/>
        <v>0</v>
      </c>
      <c r="IC31" s="43">
        <f t="shared" si="246"/>
        <v>0</v>
      </c>
      <c r="ID31" s="44">
        <f t="shared" si="247"/>
        <v>0</v>
      </c>
      <c r="IE31" s="65">
        <f t="shared" si="248"/>
        <v>0</v>
      </c>
      <c r="IF31" s="44">
        <f t="shared" ref="IF31:IG31" si="931">SUM(IF29:IF30)</f>
        <v>170434</v>
      </c>
      <c r="IG31" s="44">
        <f t="shared" si="931"/>
        <v>-12789</v>
      </c>
      <c r="IH31" s="65">
        <f t="shared" si="249"/>
        <v>157645</v>
      </c>
      <c r="II31" s="43">
        <f t="shared" ref="II31" si="932">SUM(II29:II30)</f>
        <v>0</v>
      </c>
      <c r="IJ31" s="44">
        <f t="shared" ref="IJ31" si="933">SUM(IJ29:IJ30)</f>
        <v>0</v>
      </c>
      <c r="IK31" s="65">
        <f t="shared" si="250"/>
        <v>0</v>
      </c>
      <c r="IL31" s="44">
        <f t="shared" ref="IL31:IM31" si="934">SUM(IL29:IL30)</f>
        <v>2986871</v>
      </c>
      <c r="IM31" s="44">
        <f t="shared" si="934"/>
        <v>0</v>
      </c>
      <c r="IN31" s="65">
        <f t="shared" si="251"/>
        <v>2986871</v>
      </c>
      <c r="IO31" s="43">
        <f t="shared" si="252"/>
        <v>3157305</v>
      </c>
      <c r="IP31" s="44">
        <f t="shared" si="253"/>
        <v>-12789</v>
      </c>
      <c r="IQ31" s="65">
        <f t="shared" si="254"/>
        <v>3144516</v>
      </c>
      <c r="IR31" s="44">
        <f t="shared" ref="IR31:IS31" si="935">SUM(IR29:IR30)</f>
        <v>0</v>
      </c>
      <c r="IS31" s="44">
        <f t="shared" si="935"/>
        <v>0</v>
      </c>
      <c r="IT31" s="65">
        <f t="shared" si="255"/>
        <v>0</v>
      </c>
      <c r="IU31" s="44">
        <f t="shared" ref="IU31:IV31" si="936">SUM(IU29:IU30)</f>
        <v>0</v>
      </c>
      <c r="IV31" s="44">
        <f t="shared" si="936"/>
        <v>0</v>
      </c>
      <c r="IW31" s="65">
        <f t="shared" si="256"/>
        <v>0</v>
      </c>
      <c r="IX31" s="44">
        <f t="shared" ref="IX31:IY31" si="937">SUM(IX29:IX30)</f>
        <v>0</v>
      </c>
      <c r="IY31" s="44">
        <f t="shared" si="937"/>
        <v>0</v>
      </c>
      <c r="IZ31" s="65">
        <f t="shared" si="257"/>
        <v>0</v>
      </c>
      <c r="JA31" s="43">
        <f t="shared" si="258"/>
        <v>0</v>
      </c>
      <c r="JB31" s="44">
        <f t="shared" si="259"/>
        <v>0</v>
      </c>
      <c r="JC31" s="65">
        <f t="shared" si="260"/>
        <v>0</v>
      </c>
      <c r="JD31" s="44">
        <f t="shared" ref="JD31:JE31" si="938">SUM(JD29:JD30)</f>
        <v>0</v>
      </c>
      <c r="JE31" s="44">
        <f t="shared" si="938"/>
        <v>0</v>
      </c>
      <c r="JF31" s="65">
        <f t="shared" si="261"/>
        <v>0</v>
      </c>
      <c r="JG31" s="44">
        <f t="shared" ref="JG31:JH31" si="939">SUM(JG29:JG30)</f>
        <v>0</v>
      </c>
      <c r="JH31" s="44">
        <f t="shared" si="939"/>
        <v>0</v>
      </c>
      <c r="JI31" s="65">
        <f t="shared" si="262"/>
        <v>0</v>
      </c>
      <c r="JJ31" s="44">
        <f t="shared" ref="JJ31:JK31" si="940">SUM(JJ29:JJ30)</f>
        <v>0</v>
      </c>
      <c r="JK31" s="44">
        <f t="shared" si="940"/>
        <v>0</v>
      </c>
      <c r="JL31" s="65">
        <f t="shared" si="263"/>
        <v>0</v>
      </c>
      <c r="JM31" s="43">
        <f t="shared" si="264"/>
        <v>0</v>
      </c>
      <c r="JN31" s="44">
        <f t="shared" si="265"/>
        <v>0</v>
      </c>
      <c r="JO31" s="65">
        <f t="shared" si="266"/>
        <v>0</v>
      </c>
      <c r="JP31" s="44">
        <f t="shared" ref="JP31:JQ31" si="941">SUM(JP29:JP30)</f>
        <v>0</v>
      </c>
      <c r="JQ31" s="44">
        <f t="shared" si="941"/>
        <v>0</v>
      </c>
      <c r="JR31" s="65">
        <f t="shared" si="267"/>
        <v>0</v>
      </c>
      <c r="JS31" s="43">
        <f t="shared" ref="JS31" si="942">SUM(JS29:JS30)</f>
        <v>0</v>
      </c>
      <c r="JT31" s="44">
        <f t="shared" ref="JT31" si="943">SUM(JT29:JT30)</f>
        <v>0</v>
      </c>
      <c r="JU31" s="65">
        <f t="shared" si="268"/>
        <v>0</v>
      </c>
      <c r="JV31" s="43">
        <f t="shared" ref="JV31" si="944">SUM(JV29:JV30)</f>
        <v>500</v>
      </c>
      <c r="JW31" s="44">
        <f t="shared" ref="JW31" si="945">SUM(JW29:JW30)</f>
        <v>0</v>
      </c>
      <c r="JX31" s="65">
        <f t="shared" si="269"/>
        <v>500</v>
      </c>
      <c r="JY31" s="43">
        <f t="shared" si="270"/>
        <v>500</v>
      </c>
      <c r="JZ31" s="44">
        <f t="shared" si="271"/>
        <v>0</v>
      </c>
      <c r="KA31" s="65">
        <f t="shared" si="272"/>
        <v>500</v>
      </c>
      <c r="KB31" s="44">
        <f t="shared" ref="KB31:KC31" si="946">SUM(KB29:KB30)</f>
        <v>0</v>
      </c>
      <c r="KC31" s="44">
        <f t="shared" si="946"/>
        <v>0</v>
      </c>
      <c r="KD31" s="65">
        <f t="shared" si="273"/>
        <v>0</v>
      </c>
      <c r="KE31" s="43">
        <f t="shared" si="274"/>
        <v>3157805</v>
      </c>
      <c r="KF31" s="44">
        <f t="shared" si="275"/>
        <v>-12789</v>
      </c>
      <c r="KG31" s="65">
        <f t="shared" si="276"/>
        <v>3145016</v>
      </c>
      <c r="KH31" s="43">
        <f t="shared" ref="KH31" si="947">SUM(KH29:KH30)</f>
        <v>0</v>
      </c>
      <c r="KI31" s="44">
        <f t="shared" ref="KI31" si="948">SUM(KI29:KI30)</f>
        <v>0</v>
      </c>
      <c r="KJ31" s="65">
        <f t="shared" si="277"/>
        <v>0</v>
      </c>
      <c r="KK31" s="44">
        <f t="shared" ref="KK31:KL31" si="949">SUM(KK29:KK30)</f>
        <v>0</v>
      </c>
      <c r="KL31" s="44">
        <f t="shared" si="949"/>
        <v>0</v>
      </c>
      <c r="KM31" s="65">
        <f t="shared" si="278"/>
        <v>0</v>
      </c>
      <c r="KN31" s="44">
        <f t="shared" ref="KN31:KO31" si="950">SUM(KN29:KN30)</f>
        <v>0</v>
      </c>
      <c r="KO31" s="44">
        <f t="shared" si="950"/>
        <v>0</v>
      </c>
      <c r="KP31" s="65">
        <f t="shared" si="279"/>
        <v>0</v>
      </c>
      <c r="KQ31" s="43">
        <f t="shared" si="280"/>
        <v>0</v>
      </c>
      <c r="KR31" s="44">
        <f t="shared" si="281"/>
        <v>0</v>
      </c>
      <c r="KS31" s="65">
        <f t="shared" si="282"/>
        <v>0</v>
      </c>
      <c r="KT31" s="44">
        <f t="shared" ref="KT31:KU31" si="951">SUM(KT29:KT30)</f>
        <v>0</v>
      </c>
      <c r="KU31" s="44">
        <f t="shared" si="951"/>
        <v>0</v>
      </c>
      <c r="KV31" s="65">
        <f t="shared" si="283"/>
        <v>0</v>
      </c>
      <c r="KW31" s="44">
        <f t="shared" ref="KW31:KX31" si="952">SUM(KW29:KW30)</f>
        <v>0</v>
      </c>
      <c r="KX31" s="44">
        <f t="shared" si="952"/>
        <v>0</v>
      </c>
      <c r="KY31" s="65">
        <f t="shared" si="284"/>
        <v>0</v>
      </c>
      <c r="KZ31" s="44">
        <f t="shared" ref="KZ31:LA31" si="953">SUM(KZ29:KZ30)</f>
        <v>0</v>
      </c>
      <c r="LA31" s="44">
        <f t="shared" si="953"/>
        <v>0</v>
      </c>
      <c r="LB31" s="65">
        <f t="shared" si="285"/>
        <v>0</v>
      </c>
      <c r="LC31" s="44">
        <f t="shared" ref="LC31:LD31" si="954">SUM(LC29:LC30)</f>
        <v>0</v>
      </c>
      <c r="LD31" s="44">
        <f t="shared" si="954"/>
        <v>0</v>
      </c>
      <c r="LE31" s="65">
        <f t="shared" si="286"/>
        <v>0</v>
      </c>
      <c r="LF31" s="44">
        <f t="shared" ref="LF31:LG31" si="955">SUM(LF29:LF30)</f>
        <v>0</v>
      </c>
      <c r="LG31" s="44">
        <f t="shared" si="955"/>
        <v>0</v>
      </c>
      <c r="LH31" s="65">
        <f t="shared" si="287"/>
        <v>0</v>
      </c>
      <c r="LI31" s="44">
        <f t="shared" ref="LI31:LJ31" si="956">SUM(LI29:LI30)</f>
        <v>0</v>
      </c>
      <c r="LJ31" s="44">
        <f t="shared" si="956"/>
        <v>0</v>
      </c>
      <c r="LK31" s="65">
        <f t="shared" si="288"/>
        <v>0</v>
      </c>
      <c r="LL31" s="44">
        <f t="shared" ref="LL31:LM31" si="957">SUM(LL29:LL30)</f>
        <v>0</v>
      </c>
      <c r="LM31" s="44">
        <f t="shared" si="957"/>
        <v>0</v>
      </c>
      <c r="LN31" s="65">
        <f t="shared" si="289"/>
        <v>0</v>
      </c>
      <c r="LO31" s="43">
        <f t="shared" si="290"/>
        <v>0</v>
      </c>
      <c r="LP31" s="44">
        <f t="shared" si="291"/>
        <v>0</v>
      </c>
      <c r="LQ31" s="65">
        <f t="shared" si="292"/>
        <v>0</v>
      </c>
      <c r="LR31" s="44">
        <f t="shared" ref="LR31:LS31" si="958">SUM(LR29:LR30)</f>
        <v>0</v>
      </c>
      <c r="LS31" s="44">
        <f t="shared" si="958"/>
        <v>0</v>
      </c>
      <c r="LT31" s="65">
        <f t="shared" si="293"/>
        <v>0</v>
      </c>
      <c r="LU31" s="44">
        <f t="shared" ref="LU31" si="959">SUM(LU29:LU30)</f>
        <v>0</v>
      </c>
      <c r="LV31" s="44">
        <f t="shared" ref="LV31" si="960">SUM(LV29:LV30)</f>
        <v>0</v>
      </c>
      <c r="LW31" s="65">
        <f t="shared" si="294"/>
        <v>0</v>
      </c>
      <c r="LX31" s="43">
        <f t="shared" si="295"/>
        <v>0</v>
      </c>
      <c r="LY31" s="44">
        <f t="shared" si="296"/>
        <v>0</v>
      </c>
      <c r="LZ31" s="65">
        <f t="shared" si="297"/>
        <v>0</v>
      </c>
      <c r="MA31" s="43">
        <f t="shared" si="298"/>
        <v>3157805</v>
      </c>
      <c r="MB31" s="44">
        <f t="shared" si="299"/>
        <v>-12789</v>
      </c>
      <c r="MC31" s="65">
        <f t="shared" si="300"/>
        <v>3145016</v>
      </c>
      <c r="MD31" s="44">
        <f t="shared" ref="MD31:ME31" si="961">SUM(MD29:MD30)</f>
        <v>0</v>
      </c>
      <c r="ME31" s="44">
        <f t="shared" si="961"/>
        <v>0</v>
      </c>
      <c r="MF31" s="65">
        <f t="shared" si="301"/>
        <v>0</v>
      </c>
      <c r="MG31" s="44">
        <f t="shared" ref="MG31" si="962">SUM(MG29:MG30)</f>
        <v>0</v>
      </c>
      <c r="MH31" s="44">
        <f t="shared" ref="MH31:OY31" si="963">SUM(MH29:MH30)</f>
        <v>0</v>
      </c>
      <c r="MI31" s="65">
        <f t="shared" si="302"/>
        <v>0</v>
      </c>
      <c r="MJ31" s="44">
        <f t="shared" ref="MJ31" si="964">SUM(MJ29:MJ30)</f>
        <v>0</v>
      </c>
      <c r="MK31" s="44">
        <f t="shared" si="963"/>
        <v>0</v>
      </c>
      <c r="ML31" s="65">
        <f t="shared" si="303"/>
        <v>0</v>
      </c>
      <c r="MM31" s="44">
        <f t="shared" ref="MM31" si="965">SUM(MM29:MM30)</f>
        <v>0</v>
      </c>
      <c r="MN31" s="44">
        <f t="shared" si="963"/>
        <v>0</v>
      </c>
      <c r="MO31" s="65">
        <f t="shared" si="304"/>
        <v>0</v>
      </c>
      <c r="MP31" s="44">
        <f t="shared" ref="MP31" si="966">SUM(MP29:MP30)</f>
        <v>0</v>
      </c>
      <c r="MQ31" s="44">
        <f t="shared" si="963"/>
        <v>0</v>
      </c>
      <c r="MR31" s="65">
        <f t="shared" si="305"/>
        <v>0</v>
      </c>
      <c r="MS31" s="43">
        <f t="shared" si="963"/>
        <v>0</v>
      </c>
      <c r="MT31" s="44">
        <f t="shared" si="963"/>
        <v>0</v>
      </c>
      <c r="MU31" s="65">
        <f t="shared" si="306"/>
        <v>0</v>
      </c>
      <c r="MV31" s="44">
        <f t="shared" ref="MV31" si="967">SUM(MV29:MV30)</f>
        <v>0</v>
      </c>
      <c r="MW31" s="44">
        <f t="shared" si="963"/>
        <v>0</v>
      </c>
      <c r="MX31" s="65">
        <f t="shared" si="307"/>
        <v>0</v>
      </c>
      <c r="MY31" s="44">
        <f t="shared" ref="MY31" si="968">SUM(MY29:MY30)</f>
        <v>0</v>
      </c>
      <c r="MZ31" s="44">
        <f t="shared" si="963"/>
        <v>0</v>
      </c>
      <c r="NA31" s="65">
        <f t="shared" si="308"/>
        <v>0</v>
      </c>
      <c r="NB31" s="44">
        <f t="shared" ref="NB31" si="969">SUM(NB29:NB30)</f>
        <v>0</v>
      </c>
      <c r="NC31" s="44">
        <f t="shared" si="963"/>
        <v>0</v>
      </c>
      <c r="ND31" s="65">
        <f t="shared" si="309"/>
        <v>0</v>
      </c>
      <c r="NE31" s="43">
        <f t="shared" si="963"/>
        <v>0</v>
      </c>
      <c r="NF31" s="44">
        <f t="shared" si="963"/>
        <v>0</v>
      </c>
      <c r="NG31" s="65">
        <f t="shared" si="310"/>
        <v>0</v>
      </c>
      <c r="NH31" s="43">
        <f t="shared" si="963"/>
        <v>0</v>
      </c>
      <c r="NI31" s="44">
        <f t="shared" si="963"/>
        <v>0</v>
      </c>
      <c r="NJ31" s="65">
        <f t="shared" si="311"/>
        <v>0</v>
      </c>
      <c r="NK31" s="43">
        <f t="shared" si="312"/>
        <v>0</v>
      </c>
      <c r="NL31" s="44">
        <f t="shared" si="313"/>
        <v>0</v>
      </c>
      <c r="NM31" s="65">
        <f t="shared" si="314"/>
        <v>0</v>
      </c>
      <c r="NN31" s="44">
        <f t="shared" ref="NN31" si="970">SUM(NN29:NN30)</f>
        <v>0</v>
      </c>
      <c r="NO31" s="44">
        <f t="shared" si="963"/>
        <v>0</v>
      </c>
      <c r="NP31" s="65">
        <f t="shared" si="315"/>
        <v>0</v>
      </c>
      <c r="NQ31" s="44">
        <f t="shared" ref="NQ31" si="971">SUM(NQ29:NQ30)</f>
        <v>202</v>
      </c>
      <c r="NR31" s="44">
        <f t="shared" ref="NR31" si="972">SUM(NR29:NR30)</f>
        <v>2840</v>
      </c>
      <c r="NS31" s="65">
        <f t="shared" si="316"/>
        <v>3042</v>
      </c>
      <c r="NT31" s="44">
        <f t="shared" ref="NT31" si="973">SUM(NT29:NT30)</f>
        <v>0</v>
      </c>
      <c r="NU31" s="44">
        <f t="shared" ref="NU31" si="974">SUM(NU29:NU30)</f>
        <v>0</v>
      </c>
      <c r="NV31" s="65">
        <f t="shared" si="317"/>
        <v>0</v>
      </c>
      <c r="NW31" s="43">
        <f t="shared" ref="NW31:NX31" si="975">SUM(NW29:NW30)</f>
        <v>0</v>
      </c>
      <c r="NX31" s="44">
        <f t="shared" si="975"/>
        <v>10748</v>
      </c>
      <c r="NY31" s="65">
        <f t="shared" si="318"/>
        <v>10748</v>
      </c>
      <c r="NZ31" s="44">
        <f t="shared" ref="NZ31" si="976">SUM(NZ29:NZ30)</f>
        <v>86430</v>
      </c>
      <c r="OA31" s="44">
        <f t="shared" ref="OA31" si="977">SUM(OA29:OA30)</f>
        <v>0</v>
      </c>
      <c r="OB31" s="65">
        <f t="shared" si="319"/>
        <v>86430</v>
      </c>
      <c r="OC31" s="44">
        <f t="shared" ref="OC31:OD31" si="978">SUM(OC29:OC30)</f>
        <v>0</v>
      </c>
      <c r="OD31" s="44">
        <f t="shared" si="978"/>
        <v>0</v>
      </c>
      <c r="OE31" s="65">
        <f t="shared" si="320"/>
        <v>0</v>
      </c>
      <c r="OF31" s="43">
        <f t="shared" si="321"/>
        <v>86632</v>
      </c>
      <c r="OG31" s="44">
        <f t="shared" si="321"/>
        <v>13588</v>
      </c>
      <c r="OH31" s="65">
        <f t="shared" si="321"/>
        <v>100220</v>
      </c>
      <c r="OI31" s="43">
        <f t="shared" si="963"/>
        <v>0</v>
      </c>
      <c r="OJ31" s="44">
        <f t="shared" si="963"/>
        <v>0</v>
      </c>
      <c r="OK31" s="65">
        <f t="shared" si="322"/>
        <v>0</v>
      </c>
      <c r="OL31" s="43">
        <f t="shared" si="963"/>
        <v>0</v>
      </c>
      <c r="OM31" s="44">
        <f t="shared" si="963"/>
        <v>0</v>
      </c>
      <c r="ON31" s="65">
        <f t="shared" si="323"/>
        <v>0</v>
      </c>
      <c r="OO31" s="43">
        <f t="shared" si="963"/>
        <v>0</v>
      </c>
      <c r="OP31" s="44">
        <f t="shared" si="963"/>
        <v>0</v>
      </c>
      <c r="OQ31" s="65">
        <f t="shared" si="324"/>
        <v>0</v>
      </c>
      <c r="OR31" s="43">
        <f t="shared" si="963"/>
        <v>0</v>
      </c>
      <c r="OS31" s="44">
        <f t="shared" si="963"/>
        <v>0</v>
      </c>
      <c r="OT31" s="65">
        <f t="shared" si="325"/>
        <v>0</v>
      </c>
      <c r="OU31" s="43">
        <f t="shared" si="963"/>
        <v>0</v>
      </c>
      <c r="OV31" s="44">
        <f t="shared" si="963"/>
        <v>0</v>
      </c>
      <c r="OW31" s="65">
        <f t="shared" si="326"/>
        <v>0</v>
      </c>
      <c r="OX31" s="43">
        <f t="shared" si="963"/>
        <v>428</v>
      </c>
      <c r="OY31" s="44">
        <f t="shared" si="963"/>
        <v>0</v>
      </c>
      <c r="OZ31" s="65">
        <f t="shared" si="327"/>
        <v>428</v>
      </c>
      <c r="PA31" s="43">
        <f t="shared" ref="PA31:PB31" si="979">SUM(PA29:PA30)</f>
        <v>0</v>
      </c>
      <c r="PB31" s="44">
        <f t="shared" si="979"/>
        <v>0</v>
      </c>
      <c r="PC31" s="65">
        <f t="shared" si="328"/>
        <v>0</v>
      </c>
      <c r="PD31" s="43">
        <f t="shared" ref="PD31:PE31" si="980">SUM(PD29:PD30)</f>
        <v>0</v>
      </c>
      <c r="PE31" s="44">
        <f t="shared" si="980"/>
        <v>0</v>
      </c>
      <c r="PF31" s="65">
        <f t="shared" si="329"/>
        <v>0</v>
      </c>
      <c r="PG31" s="43">
        <f t="shared" ref="PG31:PH31" si="981">SUM(PG29:PG30)</f>
        <v>0</v>
      </c>
      <c r="PH31" s="44">
        <f t="shared" si="981"/>
        <v>0</v>
      </c>
      <c r="PI31" s="65">
        <f t="shared" si="330"/>
        <v>0</v>
      </c>
      <c r="PJ31" s="43">
        <f t="shared" ref="PJ31:PK31" si="982">SUM(PJ29:PJ30)</f>
        <v>0</v>
      </c>
      <c r="PK31" s="44">
        <f t="shared" si="982"/>
        <v>0</v>
      </c>
      <c r="PL31" s="65">
        <f t="shared" si="331"/>
        <v>0</v>
      </c>
      <c r="PM31" s="43">
        <f t="shared" si="332"/>
        <v>428</v>
      </c>
      <c r="PN31" s="44">
        <f t="shared" si="332"/>
        <v>0</v>
      </c>
      <c r="PO31" s="65">
        <f t="shared" si="332"/>
        <v>428</v>
      </c>
      <c r="PP31" s="43">
        <f t="shared" ref="PP31" si="983">SUM(PP29:PP30)</f>
        <v>0</v>
      </c>
      <c r="PQ31" s="44">
        <f t="shared" ref="PQ31" si="984">SUM(PQ29:PQ30)</f>
        <v>0</v>
      </c>
      <c r="PR31" s="65">
        <f t="shared" si="333"/>
        <v>0</v>
      </c>
      <c r="PS31" s="43">
        <f t="shared" ref="PS31:PT31" si="985">SUM(PS29:PS30)</f>
        <v>0</v>
      </c>
      <c r="PT31" s="44">
        <f t="shared" si="985"/>
        <v>0</v>
      </c>
      <c r="PU31" s="65">
        <f t="shared" si="334"/>
        <v>0</v>
      </c>
      <c r="PV31" s="44">
        <f t="shared" ref="PV31" si="986">SUM(PV29:PV30)</f>
        <v>33500</v>
      </c>
      <c r="PW31" s="44">
        <f t="shared" ref="PW31" si="987">SUM(PW29:PW30)</f>
        <v>81</v>
      </c>
      <c r="PX31" s="65">
        <f t="shared" si="335"/>
        <v>33581</v>
      </c>
      <c r="PY31" s="43">
        <f t="shared" si="336"/>
        <v>33500</v>
      </c>
      <c r="PZ31" s="44">
        <f t="shared" si="337"/>
        <v>81</v>
      </c>
      <c r="QA31" s="65">
        <f t="shared" si="338"/>
        <v>33581</v>
      </c>
      <c r="QB31" s="43">
        <f t="shared" si="134"/>
        <v>120560</v>
      </c>
      <c r="QC31" s="44">
        <f t="shared" si="135"/>
        <v>13669</v>
      </c>
      <c r="QD31" s="65">
        <f t="shared" si="136"/>
        <v>134229</v>
      </c>
      <c r="QE31" s="43">
        <f t="shared" si="137"/>
        <v>3278365</v>
      </c>
      <c r="QF31" s="44">
        <f t="shared" si="138"/>
        <v>880</v>
      </c>
      <c r="QG31" s="65">
        <f t="shared" si="139"/>
        <v>3279245</v>
      </c>
      <c r="QH31" s="43">
        <f t="shared" si="140"/>
        <v>3278365</v>
      </c>
      <c r="QI31" s="44">
        <f t="shared" si="141"/>
        <v>880</v>
      </c>
      <c r="QJ31" s="65">
        <f t="shared" si="142"/>
        <v>3279245</v>
      </c>
      <c r="QK31" s="43">
        <f t="shared" ref="QK31:QM31" si="988">SUM(QK29:QK30)</f>
        <v>0</v>
      </c>
      <c r="QL31" s="44">
        <f t="shared" si="988"/>
        <v>0</v>
      </c>
      <c r="QM31" s="44">
        <f t="shared" si="988"/>
        <v>0</v>
      </c>
      <c r="QN31" s="43">
        <f t="shared" si="339"/>
        <v>3278365</v>
      </c>
      <c r="QO31" s="44">
        <f t="shared" si="340"/>
        <v>880</v>
      </c>
      <c r="QP31" s="65">
        <f t="shared" si="341"/>
        <v>3279245</v>
      </c>
      <c r="QQ31" s="43">
        <f t="shared" si="143"/>
        <v>3287978</v>
      </c>
      <c r="QR31" s="44">
        <f t="shared" si="144"/>
        <v>1898</v>
      </c>
      <c r="QS31" s="65">
        <f t="shared" si="145"/>
        <v>3289876</v>
      </c>
    </row>
    <row r="32" spans="1:461" ht="15.75">
      <c r="A32" s="3">
        <v>22</v>
      </c>
      <c r="B32" s="24" t="s">
        <v>22</v>
      </c>
      <c r="C32" s="39"/>
      <c r="D32" s="39"/>
      <c r="E32" s="62">
        <f t="shared" si="146"/>
        <v>0</v>
      </c>
      <c r="F32" s="39"/>
      <c r="G32" s="39"/>
      <c r="H32" s="62">
        <f t="shared" si="147"/>
        <v>0</v>
      </c>
      <c r="I32" s="39"/>
      <c r="J32" s="39"/>
      <c r="K32" s="62">
        <f t="shared" si="148"/>
        <v>0</v>
      </c>
      <c r="L32" s="39"/>
      <c r="M32" s="39"/>
      <c r="N32" s="62">
        <f t="shared" si="149"/>
        <v>0</v>
      </c>
      <c r="O32" s="39"/>
      <c r="P32" s="39"/>
      <c r="Q32" s="62">
        <f t="shared" si="150"/>
        <v>0</v>
      </c>
      <c r="R32" s="39"/>
      <c r="S32" s="39"/>
      <c r="T32" s="62">
        <f t="shared" si="151"/>
        <v>0</v>
      </c>
      <c r="U32" s="39"/>
      <c r="V32" s="39"/>
      <c r="W32" s="62">
        <f t="shared" si="152"/>
        <v>0</v>
      </c>
      <c r="X32" s="39"/>
      <c r="Y32" s="39"/>
      <c r="Z32" s="62">
        <f t="shared" si="153"/>
        <v>0</v>
      </c>
      <c r="AA32" s="39"/>
      <c r="AB32" s="39"/>
      <c r="AC32" s="62">
        <f t="shared" si="154"/>
        <v>0</v>
      </c>
      <c r="AD32" s="34">
        <f t="shared" si="155"/>
        <v>0</v>
      </c>
      <c r="AE32" s="39">
        <f t="shared" si="156"/>
        <v>0</v>
      </c>
      <c r="AF32" s="62">
        <f t="shared" si="157"/>
        <v>0</v>
      </c>
      <c r="AG32" s="39"/>
      <c r="AH32" s="39"/>
      <c r="AI32" s="62">
        <f t="shared" si="158"/>
        <v>0</v>
      </c>
      <c r="AJ32" s="39"/>
      <c r="AK32" s="39"/>
      <c r="AL32" s="62">
        <f t="shared" si="159"/>
        <v>0</v>
      </c>
      <c r="AM32" s="39"/>
      <c r="AN32" s="39"/>
      <c r="AO32" s="62">
        <f t="shared" si="160"/>
        <v>0</v>
      </c>
      <c r="AP32" s="39"/>
      <c r="AQ32" s="39"/>
      <c r="AR32" s="62">
        <f t="shared" si="161"/>
        <v>0</v>
      </c>
      <c r="AS32" s="39"/>
      <c r="AT32" s="39"/>
      <c r="AU32" s="62">
        <f t="shared" si="162"/>
        <v>0</v>
      </c>
      <c r="AV32" s="39"/>
      <c r="AW32" s="39"/>
      <c r="AX32" s="62">
        <f t="shared" si="163"/>
        <v>0</v>
      </c>
      <c r="AY32" s="39"/>
      <c r="AZ32" s="39"/>
      <c r="BA32" s="62">
        <f t="shared" si="164"/>
        <v>0</v>
      </c>
      <c r="BB32" s="39"/>
      <c r="BC32" s="39"/>
      <c r="BD32" s="62">
        <f t="shared" si="165"/>
        <v>0</v>
      </c>
      <c r="BE32" s="39"/>
      <c r="BF32" s="39"/>
      <c r="BG32" s="62">
        <f t="shared" si="166"/>
        <v>0</v>
      </c>
      <c r="BH32" s="34"/>
      <c r="BI32" s="39"/>
      <c r="BJ32" s="62">
        <f t="shared" si="167"/>
        <v>0</v>
      </c>
      <c r="BK32" s="34"/>
      <c r="BL32" s="39"/>
      <c r="BM32" s="62">
        <f t="shared" si="168"/>
        <v>0</v>
      </c>
      <c r="BN32" s="34"/>
      <c r="BO32" s="39"/>
      <c r="BP32" s="62">
        <f t="shared" si="169"/>
        <v>0</v>
      </c>
      <c r="BQ32" s="34"/>
      <c r="BR32" s="39"/>
      <c r="BS32" s="62">
        <f t="shared" si="170"/>
        <v>0</v>
      </c>
      <c r="BT32" s="34"/>
      <c r="BU32" s="39"/>
      <c r="BV32" s="62">
        <f t="shared" si="171"/>
        <v>0</v>
      </c>
      <c r="BW32" s="34"/>
      <c r="BX32" s="39"/>
      <c r="BY32" s="62">
        <f t="shared" si="172"/>
        <v>0</v>
      </c>
      <c r="BZ32" s="34"/>
      <c r="CA32" s="39"/>
      <c r="CB32" s="62">
        <f t="shared" si="173"/>
        <v>0</v>
      </c>
      <c r="CC32" s="34">
        <f t="shared" si="174"/>
        <v>0</v>
      </c>
      <c r="CD32" s="39">
        <f t="shared" si="174"/>
        <v>0</v>
      </c>
      <c r="CE32" s="62">
        <f t="shared" si="174"/>
        <v>0</v>
      </c>
      <c r="CF32" s="39"/>
      <c r="CG32" s="39"/>
      <c r="CH32" s="62">
        <f t="shared" si="175"/>
        <v>0</v>
      </c>
      <c r="CI32" s="39"/>
      <c r="CJ32" s="39"/>
      <c r="CK32" s="62">
        <f t="shared" si="176"/>
        <v>0</v>
      </c>
      <c r="CL32" s="39"/>
      <c r="CM32" s="39"/>
      <c r="CN32" s="62">
        <f t="shared" si="177"/>
        <v>0</v>
      </c>
      <c r="CO32" s="39"/>
      <c r="CP32" s="39"/>
      <c r="CQ32" s="62">
        <f t="shared" si="178"/>
        <v>0</v>
      </c>
      <c r="CR32" s="39"/>
      <c r="CS32" s="39"/>
      <c r="CT32" s="62">
        <f t="shared" si="179"/>
        <v>0</v>
      </c>
      <c r="CU32" s="39"/>
      <c r="CV32" s="39"/>
      <c r="CW32" s="62">
        <f t="shared" si="180"/>
        <v>0</v>
      </c>
      <c r="CX32" s="39"/>
      <c r="CY32" s="39"/>
      <c r="CZ32" s="62">
        <f t="shared" si="181"/>
        <v>0</v>
      </c>
      <c r="DA32" s="34">
        <f t="shared" si="182"/>
        <v>0</v>
      </c>
      <c r="DB32" s="39">
        <f t="shared" si="183"/>
        <v>0</v>
      </c>
      <c r="DC32" s="62">
        <f t="shared" si="184"/>
        <v>0</v>
      </c>
      <c r="DD32" s="39"/>
      <c r="DE32" s="39"/>
      <c r="DF32" s="62">
        <f t="shared" si="185"/>
        <v>0</v>
      </c>
      <c r="DG32" s="39"/>
      <c r="DH32" s="39"/>
      <c r="DI32" s="62">
        <f t="shared" si="186"/>
        <v>0</v>
      </c>
      <c r="DJ32" s="39"/>
      <c r="DK32" s="39"/>
      <c r="DL32" s="62">
        <f t="shared" si="187"/>
        <v>0</v>
      </c>
      <c r="DM32" s="34">
        <f t="shared" si="188"/>
        <v>0</v>
      </c>
      <c r="DN32" s="39">
        <f t="shared" si="189"/>
        <v>0</v>
      </c>
      <c r="DO32" s="62">
        <f t="shared" si="190"/>
        <v>0</v>
      </c>
      <c r="DP32" s="39"/>
      <c r="DQ32" s="39"/>
      <c r="DR32" s="62">
        <f t="shared" si="191"/>
        <v>0</v>
      </c>
      <c r="DS32" s="39"/>
      <c r="DT32" s="39"/>
      <c r="DU32" s="62">
        <f t="shared" si="192"/>
        <v>0</v>
      </c>
      <c r="DV32" s="39"/>
      <c r="DW32" s="39"/>
      <c r="DX32" s="62">
        <f t="shared" si="193"/>
        <v>0</v>
      </c>
      <c r="DY32" s="34">
        <f t="shared" si="194"/>
        <v>0</v>
      </c>
      <c r="DZ32" s="39">
        <f t="shared" si="195"/>
        <v>0</v>
      </c>
      <c r="EA32" s="62">
        <f t="shared" si="196"/>
        <v>0</v>
      </c>
      <c r="EB32" s="39"/>
      <c r="EC32" s="39"/>
      <c r="ED32" s="62">
        <f t="shared" si="197"/>
        <v>0</v>
      </c>
      <c r="EE32" s="39"/>
      <c r="EF32" s="39"/>
      <c r="EG32" s="62">
        <f t="shared" si="198"/>
        <v>0</v>
      </c>
      <c r="EH32" s="39"/>
      <c r="EI32" s="39"/>
      <c r="EJ32" s="62">
        <f t="shared" si="199"/>
        <v>0</v>
      </c>
      <c r="EK32" s="39"/>
      <c r="EL32" s="39"/>
      <c r="EM32" s="62">
        <f t="shared" si="200"/>
        <v>0</v>
      </c>
      <c r="EN32" s="39"/>
      <c r="EO32" s="39"/>
      <c r="EP32" s="62">
        <f t="shared" si="201"/>
        <v>0</v>
      </c>
      <c r="EQ32" s="39"/>
      <c r="ER32" s="39"/>
      <c r="ES32" s="62">
        <f t="shared" si="202"/>
        <v>0</v>
      </c>
      <c r="ET32" s="39"/>
      <c r="EU32" s="39"/>
      <c r="EV32" s="62">
        <f t="shared" si="203"/>
        <v>0</v>
      </c>
      <c r="EW32" s="34">
        <f t="shared" si="204"/>
        <v>0</v>
      </c>
      <c r="EX32" s="39">
        <f t="shared" si="205"/>
        <v>0</v>
      </c>
      <c r="EY32" s="62">
        <f t="shared" si="206"/>
        <v>0</v>
      </c>
      <c r="EZ32" s="39"/>
      <c r="FA32" s="39"/>
      <c r="FB32" s="62">
        <f t="shared" si="207"/>
        <v>0</v>
      </c>
      <c r="FC32" s="39"/>
      <c r="FD32" s="39"/>
      <c r="FE32" s="62">
        <f t="shared" si="208"/>
        <v>0</v>
      </c>
      <c r="FF32" s="34">
        <f t="shared" si="209"/>
        <v>0</v>
      </c>
      <c r="FG32" s="39">
        <f t="shared" si="210"/>
        <v>0</v>
      </c>
      <c r="FH32" s="62">
        <f t="shared" si="211"/>
        <v>0</v>
      </c>
      <c r="FI32" s="39"/>
      <c r="FJ32" s="39"/>
      <c r="FK32" s="62">
        <f t="shared" si="212"/>
        <v>0</v>
      </c>
      <c r="FL32" s="39"/>
      <c r="FM32" s="39"/>
      <c r="FN32" s="62">
        <f t="shared" si="213"/>
        <v>0</v>
      </c>
      <c r="FO32" s="39"/>
      <c r="FP32" s="39"/>
      <c r="FQ32" s="62">
        <f t="shared" si="214"/>
        <v>0</v>
      </c>
      <c r="FR32" s="39"/>
      <c r="FS32" s="39"/>
      <c r="FT32" s="62">
        <f t="shared" si="215"/>
        <v>0</v>
      </c>
      <c r="FU32" s="34">
        <f t="shared" si="216"/>
        <v>0</v>
      </c>
      <c r="FV32" s="39">
        <f t="shared" si="217"/>
        <v>0</v>
      </c>
      <c r="FW32" s="62">
        <f t="shared" si="218"/>
        <v>0</v>
      </c>
      <c r="FX32" s="39"/>
      <c r="FY32" s="39"/>
      <c r="FZ32" s="62">
        <f t="shared" si="219"/>
        <v>0</v>
      </c>
      <c r="GA32" s="34"/>
      <c r="GB32" s="39"/>
      <c r="GC32" s="62">
        <f t="shared" si="220"/>
        <v>0</v>
      </c>
      <c r="GD32" s="39"/>
      <c r="GE32" s="39"/>
      <c r="GF32" s="62">
        <f t="shared" si="221"/>
        <v>0</v>
      </c>
      <c r="GG32" s="34">
        <f t="shared" si="222"/>
        <v>0</v>
      </c>
      <c r="GH32" s="39">
        <f t="shared" si="223"/>
        <v>0</v>
      </c>
      <c r="GI32" s="62">
        <f t="shared" si="224"/>
        <v>0</v>
      </c>
      <c r="GJ32" s="34">
        <f t="shared" si="225"/>
        <v>0</v>
      </c>
      <c r="GK32" s="39">
        <f t="shared" si="226"/>
        <v>0</v>
      </c>
      <c r="GL32" s="62">
        <f t="shared" si="227"/>
        <v>0</v>
      </c>
      <c r="GM32" s="39"/>
      <c r="GN32" s="39"/>
      <c r="GO32" s="62">
        <f t="shared" si="228"/>
        <v>0</v>
      </c>
      <c r="GP32" s="39"/>
      <c r="GQ32" s="39"/>
      <c r="GR32" s="62">
        <f t="shared" si="229"/>
        <v>0</v>
      </c>
      <c r="GS32" s="39"/>
      <c r="GT32" s="39"/>
      <c r="GU32" s="62">
        <f t="shared" si="230"/>
        <v>0</v>
      </c>
      <c r="GV32" s="39"/>
      <c r="GW32" s="39"/>
      <c r="GX32" s="62">
        <f t="shared" si="231"/>
        <v>0</v>
      </c>
      <c r="GY32" s="39"/>
      <c r="GZ32" s="39"/>
      <c r="HA32" s="62">
        <f t="shared" si="232"/>
        <v>0</v>
      </c>
      <c r="HB32" s="39"/>
      <c r="HC32" s="39"/>
      <c r="HD32" s="62">
        <f t="shared" si="233"/>
        <v>0</v>
      </c>
      <c r="HE32" s="34">
        <f t="shared" si="234"/>
        <v>0</v>
      </c>
      <c r="HF32" s="39">
        <f t="shared" si="235"/>
        <v>0</v>
      </c>
      <c r="HG32" s="62">
        <f t="shared" si="236"/>
        <v>0</v>
      </c>
      <c r="HH32" s="39"/>
      <c r="HI32" s="39"/>
      <c r="HJ32" s="62">
        <f t="shared" si="237"/>
        <v>0</v>
      </c>
      <c r="HK32" s="34"/>
      <c r="HL32" s="39"/>
      <c r="HM32" s="62">
        <f t="shared" si="238"/>
        <v>0</v>
      </c>
      <c r="HN32" s="34">
        <f t="shared" si="239"/>
        <v>0</v>
      </c>
      <c r="HO32" s="39">
        <f t="shared" si="240"/>
        <v>0</v>
      </c>
      <c r="HP32" s="62">
        <f t="shared" si="241"/>
        <v>0</v>
      </c>
      <c r="HQ32" s="39"/>
      <c r="HR32" s="39"/>
      <c r="HS32" s="62">
        <f t="shared" si="242"/>
        <v>0</v>
      </c>
      <c r="HT32" s="34"/>
      <c r="HU32" s="39"/>
      <c r="HV32" s="62">
        <f t="shared" si="243"/>
        <v>0</v>
      </c>
      <c r="HW32" s="39"/>
      <c r="HX32" s="39"/>
      <c r="HY32" s="62">
        <f t="shared" si="244"/>
        <v>0</v>
      </c>
      <c r="HZ32" s="34"/>
      <c r="IA32" s="39"/>
      <c r="IB32" s="62">
        <f t="shared" si="245"/>
        <v>0</v>
      </c>
      <c r="IC32" s="34">
        <f t="shared" si="246"/>
        <v>0</v>
      </c>
      <c r="ID32" s="39">
        <f t="shared" si="247"/>
        <v>0</v>
      </c>
      <c r="IE32" s="62">
        <f t="shared" si="248"/>
        <v>0</v>
      </c>
      <c r="IF32" s="39"/>
      <c r="IG32" s="39"/>
      <c r="IH32" s="62">
        <f t="shared" si="249"/>
        <v>0</v>
      </c>
      <c r="II32" s="34"/>
      <c r="IJ32" s="39"/>
      <c r="IK32" s="62">
        <f t="shared" si="250"/>
        <v>0</v>
      </c>
      <c r="IL32" s="39"/>
      <c r="IM32" s="39"/>
      <c r="IN32" s="62">
        <f t="shared" si="251"/>
        <v>0</v>
      </c>
      <c r="IO32" s="34">
        <f t="shared" si="252"/>
        <v>0</v>
      </c>
      <c r="IP32" s="39">
        <f t="shared" si="253"/>
        <v>0</v>
      </c>
      <c r="IQ32" s="62">
        <f t="shared" si="254"/>
        <v>0</v>
      </c>
      <c r="IR32" s="39">
        <v>86484</v>
      </c>
      <c r="IS32" s="39"/>
      <c r="IT32" s="62">
        <f t="shared" si="255"/>
        <v>86484</v>
      </c>
      <c r="IU32" s="39"/>
      <c r="IV32" s="39"/>
      <c r="IW32" s="62">
        <f t="shared" si="256"/>
        <v>0</v>
      </c>
      <c r="IX32" s="39">
        <f>6300+6686</f>
        <v>12986</v>
      </c>
      <c r="IY32" s="39"/>
      <c r="IZ32" s="62">
        <f t="shared" si="257"/>
        <v>12986</v>
      </c>
      <c r="JA32" s="34">
        <f t="shared" si="258"/>
        <v>99470</v>
      </c>
      <c r="JB32" s="39">
        <f t="shared" si="259"/>
        <v>0</v>
      </c>
      <c r="JC32" s="62">
        <f t="shared" si="260"/>
        <v>99470</v>
      </c>
      <c r="JD32" s="39"/>
      <c r="JE32" s="39"/>
      <c r="JF32" s="62">
        <f t="shared" si="261"/>
        <v>0</v>
      </c>
      <c r="JG32" s="39"/>
      <c r="JH32" s="39"/>
      <c r="JI32" s="62">
        <f t="shared" si="262"/>
        <v>0</v>
      </c>
      <c r="JJ32" s="39"/>
      <c r="JK32" s="39"/>
      <c r="JL32" s="62">
        <f t="shared" si="263"/>
        <v>0</v>
      </c>
      <c r="JM32" s="34">
        <f t="shared" si="264"/>
        <v>0</v>
      </c>
      <c r="JN32" s="39">
        <f t="shared" si="265"/>
        <v>0</v>
      </c>
      <c r="JO32" s="62">
        <f t="shared" si="266"/>
        <v>0</v>
      </c>
      <c r="JP32" s="39"/>
      <c r="JQ32" s="39"/>
      <c r="JR32" s="62">
        <f t="shared" si="267"/>
        <v>0</v>
      </c>
      <c r="JS32" s="34"/>
      <c r="JT32" s="39"/>
      <c r="JU32" s="62">
        <f t="shared" si="268"/>
        <v>0</v>
      </c>
      <c r="JV32" s="34"/>
      <c r="JW32" s="39"/>
      <c r="JX32" s="62">
        <f t="shared" si="269"/>
        <v>0</v>
      </c>
      <c r="JY32" s="34">
        <f t="shared" si="270"/>
        <v>0</v>
      </c>
      <c r="JZ32" s="39">
        <f t="shared" si="271"/>
        <v>0</v>
      </c>
      <c r="KA32" s="62">
        <f t="shared" si="272"/>
        <v>0</v>
      </c>
      <c r="KB32" s="39"/>
      <c r="KC32" s="39"/>
      <c r="KD32" s="62">
        <f t="shared" si="273"/>
        <v>0</v>
      </c>
      <c r="KE32" s="34">
        <f t="shared" si="274"/>
        <v>99470</v>
      </c>
      <c r="KF32" s="39">
        <f t="shared" si="275"/>
        <v>0</v>
      </c>
      <c r="KG32" s="62">
        <f t="shared" si="276"/>
        <v>99470</v>
      </c>
      <c r="KH32" s="34"/>
      <c r="KI32" s="39"/>
      <c r="KJ32" s="62">
        <f t="shared" si="277"/>
        <v>0</v>
      </c>
      <c r="KK32" s="39"/>
      <c r="KL32" s="39"/>
      <c r="KM32" s="62">
        <f t="shared" si="278"/>
        <v>0</v>
      </c>
      <c r="KN32" s="39"/>
      <c r="KO32" s="39"/>
      <c r="KP32" s="62">
        <f t="shared" si="279"/>
        <v>0</v>
      </c>
      <c r="KQ32" s="34">
        <f t="shared" si="280"/>
        <v>0</v>
      </c>
      <c r="KR32" s="39">
        <f t="shared" si="281"/>
        <v>0</v>
      </c>
      <c r="KS32" s="62">
        <f t="shared" si="282"/>
        <v>0</v>
      </c>
      <c r="KT32" s="39"/>
      <c r="KU32" s="39"/>
      <c r="KV32" s="62">
        <f t="shared" si="283"/>
        <v>0</v>
      </c>
      <c r="KW32" s="39"/>
      <c r="KX32" s="39"/>
      <c r="KY32" s="62">
        <f t="shared" si="284"/>
        <v>0</v>
      </c>
      <c r="KZ32" s="39"/>
      <c r="LA32" s="39"/>
      <c r="LB32" s="62">
        <f t="shared" si="285"/>
        <v>0</v>
      </c>
      <c r="LC32" s="39"/>
      <c r="LD32" s="39"/>
      <c r="LE32" s="62">
        <f t="shared" si="286"/>
        <v>0</v>
      </c>
      <c r="LF32" s="39"/>
      <c r="LG32" s="39"/>
      <c r="LH32" s="62">
        <f t="shared" si="287"/>
        <v>0</v>
      </c>
      <c r="LI32" s="39"/>
      <c r="LJ32" s="39"/>
      <c r="LK32" s="62">
        <f t="shared" si="288"/>
        <v>0</v>
      </c>
      <c r="LL32" s="39"/>
      <c r="LM32" s="39"/>
      <c r="LN32" s="62">
        <f t="shared" si="289"/>
        <v>0</v>
      </c>
      <c r="LO32" s="34">
        <f t="shared" si="290"/>
        <v>0</v>
      </c>
      <c r="LP32" s="39">
        <f t="shared" si="291"/>
        <v>0</v>
      </c>
      <c r="LQ32" s="62">
        <f t="shared" si="292"/>
        <v>0</v>
      </c>
      <c r="LR32" s="39"/>
      <c r="LS32" s="39"/>
      <c r="LT32" s="62">
        <f t="shared" si="293"/>
        <v>0</v>
      </c>
      <c r="LU32" s="39"/>
      <c r="LV32" s="39"/>
      <c r="LW32" s="62">
        <f t="shared" si="294"/>
        <v>0</v>
      </c>
      <c r="LX32" s="34">
        <f t="shared" si="295"/>
        <v>0</v>
      </c>
      <c r="LY32" s="39">
        <f t="shared" si="296"/>
        <v>0</v>
      </c>
      <c r="LZ32" s="62">
        <f t="shared" si="297"/>
        <v>0</v>
      </c>
      <c r="MA32" s="34">
        <f t="shared" si="298"/>
        <v>99470</v>
      </c>
      <c r="MB32" s="39">
        <f t="shared" si="299"/>
        <v>0</v>
      </c>
      <c r="MC32" s="62">
        <f t="shared" si="300"/>
        <v>99470</v>
      </c>
      <c r="MD32" s="39"/>
      <c r="ME32" s="39"/>
      <c r="MF32" s="62">
        <f t="shared" si="301"/>
        <v>0</v>
      </c>
      <c r="MG32" s="39"/>
      <c r="MH32" s="39"/>
      <c r="MI32" s="62">
        <f t="shared" si="302"/>
        <v>0</v>
      </c>
      <c r="MJ32" s="39"/>
      <c r="MK32" s="39"/>
      <c r="ML32" s="62">
        <f t="shared" si="303"/>
        <v>0</v>
      </c>
      <c r="MM32" s="39"/>
      <c r="MN32" s="39"/>
      <c r="MO32" s="62">
        <f t="shared" si="304"/>
        <v>0</v>
      </c>
      <c r="MP32" s="39"/>
      <c r="MQ32" s="39"/>
      <c r="MR32" s="62">
        <f t="shared" si="305"/>
        <v>0</v>
      </c>
      <c r="MS32" s="34"/>
      <c r="MT32" s="39"/>
      <c r="MU32" s="62">
        <f t="shared" si="306"/>
        <v>0</v>
      </c>
      <c r="MV32" s="39"/>
      <c r="MW32" s="39"/>
      <c r="MX32" s="62">
        <f t="shared" si="307"/>
        <v>0</v>
      </c>
      <c r="MY32" s="39"/>
      <c r="MZ32" s="39"/>
      <c r="NA32" s="62">
        <f t="shared" si="308"/>
        <v>0</v>
      </c>
      <c r="NB32" s="39"/>
      <c r="NC32" s="39"/>
      <c r="ND32" s="62">
        <f t="shared" si="309"/>
        <v>0</v>
      </c>
      <c r="NE32" s="34"/>
      <c r="NF32" s="39"/>
      <c r="NG32" s="62">
        <f t="shared" si="310"/>
        <v>0</v>
      </c>
      <c r="NH32" s="34"/>
      <c r="NI32" s="39"/>
      <c r="NJ32" s="62">
        <f t="shared" si="311"/>
        <v>0</v>
      </c>
      <c r="NK32" s="34">
        <f t="shared" si="312"/>
        <v>0</v>
      </c>
      <c r="NL32" s="39">
        <f t="shared" si="313"/>
        <v>0</v>
      </c>
      <c r="NM32" s="62">
        <f t="shared" si="314"/>
        <v>0</v>
      </c>
      <c r="NN32" s="39"/>
      <c r="NO32" s="39"/>
      <c r="NP32" s="62">
        <f t="shared" si="315"/>
        <v>0</v>
      </c>
      <c r="NQ32" s="39"/>
      <c r="NR32" s="39"/>
      <c r="NS32" s="62">
        <f t="shared" si="316"/>
        <v>0</v>
      </c>
      <c r="NT32" s="39"/>
      <c r="NU32" s="39"/>
      <c r="NV32" s="62">
        <f t="shared" si="317"/>
        <v>0</v>
      </c>
      <c r="NW32" s="34"/>
      <c r="NX32" s="39"/>
      <c r="NY32" s="62">
        <f t="shared" si="318"/>
        <v>0</v>
      </c>
      <c r="NZ32" s="39"/>
      <c r="OA32" s="39"/>
      <c r="OB32" s="62">
        <f t="shared" si="319"/>
        <v>0</v>
      </c>
      <c r="OC32" s="39"/>
      <c r="OD32" s="39"/>
      <c r="OE32" s="62">
        <f t="shared" si="320"/>
        <v>0</v>
      </c>
      <c r="OF32" s="34">
        <f t="shared" si="321"/>
        <v>0</v>
      </c>
      <c r="OG32" s="39">
        <f t="shared" si="321"/>
        <v>0</v>
      </c>
      <c r="OH32" s="62">
        <f t="shared" si="321"/>
        <v>0</v>
      </c>
      <c r="OI32" s="34"/>
      <c r="OJ32" s="39"/>
      <c r="OK32" s="62">
        <f t="shared" si="322"/>
        <v>0</v>
      </c>
      <c r="OL32" s="34"/>
      <c r="OM32" s="39"/>
      <c r="ON32" s="62">
        <f t="shared" si="323"/>
        <v>0</v>
      </c>
      <c r="OO32" s="34"/>
      <c r="OP32" s="39"/>
      <c r="OQ32" s="62">
        <f t="shared" si="324"/>
        <v>0</v>
      </c>
      <c r="OR32" s="34"/>
      <c r="OS32" s="39"/>
      <c r="OT32" s="62">
        <f t="shared" si="325"/>
        <v>0</v>
      </c>
      <c r="OU32" s="34"/>
      <c r="OV32" s="39"/>
      <c r="OW32" s="62">
        <f t="shared" si="326"/>
        <v>0</v>
      </c>
      <c r="OX32" s="34"/>
      <c r="OY32" s="39"/>
      <c r="OZ32" s="62">
        <f t="shared" si="327"/>
        <v>0</v>
      </c>
      <c r="PA32" s="34"/>
      <c r="PB32" s="39"/>
      <c r="PC32" s="62">
        <f t="shared" si="328"/>
        <v>0</v>
      </c>
      <c r="PD32" s="34"/>
      <c r="PE32" s="39"/>
      <c r="PF32" s="62">
        <f t="shared" si="329"/>
        <v>0</v>
      </c>
      <c r="PG32" s="34"/>
      <c r="PH32" s="39"/>
      <c r="PI32" s="62">
        <f t="shared" si="330"/>
        <v>0</v>
      </c>
      <c r="PJ32" s="34"/>
      <c r="PK32" s="39"/>
      <c r="PL32" s="62">
        <f t="shared" si="331"/>
        <v>0</v>
      </c>
      <c r="PM32" s="34">
        <f t="shared" si="332"/>
        <v>0</v>
      </c>
      <c r="PN32" s="39">
        <f t="shared" si="332"/>
        <v>0</v>
      </c>
      <c r="PO32" s="62">
        <f t="shared" si="332"/>
        <v>0</v>
      </c>
      <c r="PP32" s="34"/>
      <c r="PQ32" s="39"/>
      <c r="PR32" s="62">
        <f t="shared" si="333"/>
        <v>0</v>
      </c>
      <c r="PS32" s="34"/>
      <c r="PT32" s="39"/>
      <c r="PU32" s="62">
        <f t="shared" si="334"/>
        <v>0</v>
      </c>
      <c r="PV32" s="39"/>
      <c r="PW32" s="39"/>
      <c r="PX32" s="62">
        <f t="shared" si="335"/>
        <v>0</v>
      </c>
      <c r="PY32" s="34">
        <f t="shared" si="336"/>
        <v>0</v>
      </c>
      <c r="PZ32" s="39">
        <f t="shared" si="337"/>
        <v>0</v>
      </c>
      <c r="QA32" s="62">
        <f t="shared" si="338"/>
        <v>0</v>
      </c>
      <c r="QB32" s="34">
        <f t="shared" si="134"/>
        <v>0</v>
      </c>
      <c r="QC32" s="39">
        <f t="shared" si="135"/>
        <v>0</v>
      </c>
      <c r="QD32" s="62">
        <f t="shared" si="136"/>
        <v>0</v>
      </c>
      <c r="QE32" s="34">
        <f t="shared" si="137"/>
        <v>99470</v>
      </c>
      <c r="QF32" s="39">
        <f t="shared" si="138"/>
        <v>0</v>
      </c>
      <c r="QG32" s="62">
        <f t="shared" si="139"/>
        <v>99470</v>
      </c>
      <c r="QH32" s="34">
        <f t="shared" si="140"/>
        <v>99470</v>
      </c>
      <c r="QI32" s="39">
        <f t="shared" si="141"/>
        <v>0</v>
      </c>
      <c r="QJ32" s="62">
        <f t="shared" si="142"/>
        <v>99470</v>
      </c>
      <c r="QK32" s="34"/>
      <c r="QL32" s="39"/>
      <c r="QM32" s="54"/>
      <c r="QN32" s="34">
        <f t="shared" si="339"/>
        <v>99470</v>
      </c>
      <c r="QO32" s="39">
        <f t="shared" si="340"/>
        <v>0</v>
      </c>
      <c r="QP32" s="62">
        <f t="shared" si="341"/>
        <v>99470</v>
      </c>
      <c r="QQ32" s="34">
        <f t="shared" si="143"/>
        <v>99470</v>
      </c>
      <c r="QR32" s="39">
        <f t="shared" si="144"/>
        <v>0</v>
      </c>
      <c r="QS32" s="62">
        <f t="shared" si="145"/>
        <v>99470</v>
      </c>
    </row>
    <row r="33" spans="1:461" ht="15.75">
      <c r="A33" s="2">
        <v>23</v>
      </c>
      <c r="B33" s="15" t="s">
        <v>23</v>
      </c>
      <c r="C33" s="40"/>
      <c r="D33" s="40"/>
      <c r="E33" s="63">
        <f t="shared" si="146"/>
        <v>0</v>
      </c>
      <c r="F33" s="40"/>
      <c r="G33" s="40"/>
      <c r="H33" s="63">
        <f t="shared" si="147"/>
        <v>0</v>
      </c>
      <c r="I33" s="40"/>
      <c r="J33" s="40"/>
      <c r="K33" s="63">
        <f t="shared" si="148"/>
        <v>0</v>
      </c>
      <c r="L33" s="40"/>
      <c r="M33" s="40"/>
      <c r="N33" s="63">
        <f t="shared" si="149"/>
        <v>0</v>
      </c>
      <c r="O33" s="40"/>
      <c r="P33" s="40"/>
      <c r="Q33" s="63">
        <f t="shared" si="150"/>
        <v>0</v>
      </c>
      <c r="R33" s="40"/>
      <c r="S33" s="40"/>
      <c r="T33" s="63">
        <f t="shared" si="151"/>
        <v>0</v>
      </c>
      <c r="U33" s="40"/>
      <c r="V33" s="40"/>
      <c r="W33" s="63">
        <f t="shared" si="152"/>
        <v>0</v>
      </c>
      <c r="X33" s="40"/>
      <c r="Y33" s="40"/>
      <c r="Z33" s="63">
        <f t="shared" si="153"/>
        <v>0</v>
      </c>
      <c r="AA33" s="40"/>
      <c r="AB33" s="40"/>
      <c r="AC33" s="63">
        <f t="shared" si="154"/>
        <v>0</v>
      </c>
      <c r="AD33" s="35">
        <f t="shared" si="155"/>
        <v>0</v>
      </c>
      <c r="AE33" s="40">
        <f t="shared" si="156"/>
        <v>0</v>
      </c>
      <c r="AF33" s="63">
        <f t="shared" si="157"/>
        <v>0</v>
      </c>
      <c r="AG33" s="40"/>
      <c r="AH33" s="40"/>
      <c r="AI33" s="63">
        <f t="shared" si="158"/>
        <v>0</v>
      </c>
      <c r="AJ33" s="40"/>
      <c r="AK33" s="40"/>
      <c r="AL33" s="63">
        <f t="shared" si="159"/>
        <v>0</v>
      </c>
      <c r="AM33" s="40"/>
      <c r="AN33" s="40"/>
      <c r="AO33" s="63">
        <f t="shared" si="160"/>
        <v>0</v>
      </c>
      <c r="AP33" s="40"/>
      <c r="AQ33" s="40"/>
      <c r="AR33" s="63">
        <f t="shared" si="161"/>
        <v>0</v>
      </c>
      <c r="AS33" s="40"/>
      <c r="AT33" s="40"/>
      <c r="AU33" s="63">
        <f t="shared" si="162"/>
        <v>0</v>
      </c>
      <c r="AV33" s="40"/>
      <c r="AW33" s="40"/>
      <c r="AX33" s="63">
        <f t="shared" si="163"/>
        <v>0</v>
      </c>
      <c r="AY33" s="40"/>
      <c r="AZ33" s="40"/>
      <c r="BA33" s="63">
        <f t="shared" si="164"/>
        <v>0</v>
      </c>
      <c r="BB33" s="40"/>
      <c r="BC33" s="40"/>
      <c r="BD33" s="63">
        <f t="shared" si="165"/>
        <v>0</v>
      </c>
      <c r="BE33" s="40"/>
      <c r="BF33" s="40"/>
      <c r="BG33" s="63">
        <f t="shared" si="166"/>
        <v>0</v>
      </c>
      <c r="BH33" s="35"/>
      <c r="BI33" s="40"/>
      <c r="BJ33" s="63">
        <f t="shared" si="167"/>
        <v>0</v>
      </c>
      <c r="BK33" s="35"/>
      <c r="BL33" s="40"/>
      <c r="BM33" s="63">
        <f t="shared" si="168"/>
        <v>0</v>
      </c>
      <c r="BN33" s="35"/>
      <c r="BO33" s="40"/>
      <c r="BP33" s="63">
        <f t="shared" si="169"/>
        <v>0</v>
      </c>
      <c r="BQ33" s="35"/>
      <c r="BR33" s="40"/>
      <c r="BS33" s="63">
        <f t="shared" si="170"/>
        <v>0</v>
      </c>
      <c r="BT33" s="35"/>
      <c r="BU33" s="40"/>
      <c r="BV33" s="63">
        <f t="shared" si="171"/>
        <v>0</v>
      </c>
      <c r="BW33" s="35"/>
      <c r="BX33" s="40"/>
      <c r="BY33" s="63">
        <f t="shared" si="172"/>
        <v>0</v>
      </c>
      <c r="BZ33" s="35"/>
      <c r="CA33" s="40"/>
      <c r="CB33" s="63">
        <f t="shared" si="173"/>
        <v>0</v>
      </c>
      <c r="CC33" s="35">
        <f t="shared" si="174"/>
        <v>0</v>
      </c>
      <c r="CD33" s="40">
        <f t="shared" si="174"/>
        <v>0</v>
      </c>
      <c r="CE33" s="63">
        <f t="shared" si="174"/>
        <v>0</v>
      </c>
      <c r="CF33" s="40"/>
      <c r="CG33" s="40"/>
      <c r="CH33" s="63">
        <f t="shared" si="175"/>
        <v>0</v>
      </c>
      <c r="CI33" s="40"/>
      <c r="CJ33" s="40"/>
      <c r="CK33" s="63">
        <f t="shared" si="176"/>
        <v>0</v>
      </c>
      <c r="CL33" s="40"/>
      <c r="CM33" s="40"/>
      <c r="CN33" s="63">
        <f t="shared" si="177"/>
        <v>0</v>
      </c>
      <c r="CO33" s="40"/>
      <c r="CP33" s="40"/>
      <c r="CQ33" s="63">
        <f t="shared" si="178"/>
        <v>0</v>
      </c>
      <c r="CR33" s="40"/>
      <c r="CS33" s="40"/>
      <c r="CT33" s="63">
        <f t="shared" si="179"/>
        <v>0</v>
      </c>
      <c r="CU33" s="40"/>
      <c r="CV33" s="40"/>
      <c r="CW33" s="63">
        <f t="shared" si="180"/>
        <v>0</v>
      </c>
      <c r="CX33" s="40"/>
      <c r="CY33" s="40"/>
      <c r="CZ33" s="63">
        <f t="shared" si="181"/>
        <v>0</v>
      </c>
      <c r="DA33" s="35">
        <f t="shared" si="182"/>
        <v>0</v>
      </c>
      <c r="DB33" s="40">
        <f t="shared" si="183"/>
        <v>0</v>
      </c>
      <c r="DC33" s="63">
        <f t="shared" si="184"/>
        <v>0</v>
      </c>
      <c r="DD33" s="40"/>
      <c r="DE33" s="40"/>
      <c r="DF33" s="63">
        <f t="shared" si="185"/>
        <v>0</v>
      </c>
      <c r="DG33" s="40"/>
      <c r="DH33" s="40"/>
      <c r="DI33" s="63">
        <f t="shared" si="186"/>
        <v>0</v>
      </c>
      <c r="DJ33" s="40"/>
      <c r="DK33" s="40"/>
      <c r="DL33" s="63">
        <f t="shared" si="187"/>
        <v>0</v>
      </c>
      <c r="DM33" s="35">
        <f t="shared" si="188"/>
        <v>0</v>
      </c>
      <c r="DN33" s="40">
        <f t="shared" si="189"/>
        <v>0</v>
      </c>
      <c r="DO33" s="63">
        <f t="shared" si="190"/>
        <v>0</v>
      </c>
      <c r="DP33" s="40"/>
      <c r="DQ33" s="40"/>
      <c r="DR33" s="63">
        <f t="shared" si="191"/>
        <v>0</v>
      </c>
      <c r="DS33" s="40"/>
      <c r="DT33" s="40"/>
      <c r="DU33" s="63">
        <f t="shared" si="192"/>
        <v>0</v>
      </c>
      <c r="DV33" s="40"/>
      <c r="DW33" s="40"/>
      <c r="DX33" s="63">
        <f t="shared" si="193"/>
        <v>0</v>
      </c>
      <c r="DY33" s="35">
        <f t="shared" si="194"/>
        <v>0</v>
      </c>
      <c r="DZ33" s="40">
        <f t="shared" si="195"/>
        <v>0</v>
      </c>
      <c r="EA33" s="63">
        <f t="shared" si="196"/>
        <v>0</v>
      </c>
      <c r="EB33" s="40"/>
      <c r="EC33" s="40"/>
      <c r="ED33" s="63">
        <f t="shared" si="197"/>
        <v>0</v>
      </c>
      <c r="EE33" s="40"/>
      <c r="EF33" s="40"/>
      <c r="EG33" s="63">
        <f t="shared" si="198"/>
        <v>0</v>
      </c>
      <c r="EH33" s="40"/>
      <c r="EI33" s="40"/>
      <c r="EJ33" s="63">
        <f t="shared" si="199"/>
        <v>0</v>
      </c>
      <c r="EK33" s="40"/>
      <c r="EL33" s="40"/>
      <c r="EM33" s="63">
        <f t="shared" si="200"/>
        <v>0</v>
      </c>
      <c r="EN33" s="40"/>
      <c r="EO33" s="40"/>
      <c r="EP33" s="63">
        <f t="shared" si="201"/>
        <v>0</v>
      </c>
      <c r="EQ33" s="40"/>
      <c r="ER33" s="40"/>
      <c r="ES33" s="63">
        <f t="shared" si="202"/>
        <v>0</v>
      </c>
      <c r="ET33" s="40"/>
      <c r="EU33" s="40"/>
      <c r="EV33" s="63">
        <f t="shared" si="203"/>
        <v>0</v>
      </c>
      <c r="EW33" s="35">
        <f t="shared" si="204"/>
        <v>0</v>
      </c>
      <c r="EX33" s="40">
        <f t="shared" si="205"/>
        <v>0</v>
      </c>
      <c r="EY33" s="63">
        <f t="shared" si="206"/>
        <v>0</v>
      </c>
      <c r="EZ33" s="40"/>
      <c r="FA33" s="40"/>
      <c r="FB33" s="63">
        <f t="shared" si="207"/>
        <v>0</v>
      </c>
      <c r="FC33" s="40"/>
      <c r="FD33" s="40"/>
      <c r="FE33" s="63">
        <f t="shared" si="208"/>
        <v>0</v>
      </c>
      <c r="FF33" s="35">
        <f t="shared" si="209"/>
        <v>0</v>
      </c>
      <c r="FG33" s="40">
        <f t="shared" si="210"/>
        <v>0</v>
      </c>
      <c r="FH33" s="63">
        <f t="shared" si="211"/>
        <v>0</v>
      </c>
      <c r="FI33" s="40"/>
      <c r="FJ33" s="40"/>
      <c r="FK33" s="63">
        <f t="shared" si="212"/>
        <v>0</v>
      </c>
      <c r="FL33" s="40"/>
      <c r="FM33" s="40"/>
      <c r="FN33" s="63">
        <f t="shared" si="213"/>
        <v>0</v>
      </c>
      <c r="FO33" s="40"/>
      <c r="FP33" s="40"/>
      <c r="FQ33" s="63">
        <f t="shared" si="214"/>
        <v>0</v>
      </c>
      <c r="FR33" s="40"/>
      <c r="FS33" s="40"/>
      <c r="FT33" s="63">
        <f t="shared" si="215"/>
        <v>0</v>
      </c>
      <c r="FU33" s="35">
        <f t="shared" si="216"/>
        <v>0</v>
      </c>
      <c r="FV33" s="40">
        <f t="shared" si="217"/>
        <v>0</v>
      </c>
      <c r="FW33" s="63">
        <f t="shared" si="218"/>
        <v>0</v>
      </c>
      <c r="FX33" s="40"/>
      <c r="FY33" s="40"/>
      <c r="FZ33" s="63">
        <f t="shared" si="219"/>
        <v>0</v>
      </c>
      <c r="GA33" s="35"/>
      <c r="GB33" s="40"/>
      <c r="GC33" s="63">
        <f t="shared" si="220"/>
        <v>0</v>
      </c>
      <c r="GD33" s="40"/>
      <c r="GE33" s="40"/>
      <c r="GF33" s="63">
        <f t="shared" si="221"/>
        <v>0</v>
      </c>
      <c r="GG33" s="35">
        <f t="shared" si="222"/>
        <v>0</v>
      </c>
      <c r="GH33" s="40">
        <f t="shared" si="223"/>
        <v>0</v>
      </c>
      <c r="GI33" s="63">
        <f t="shared" si="224"/>
        <v>0</v>
      </c>
      <c r="GJ33" s="35">
        <f t="shared" si="225"/>
        <v>0</v>
      </c>
      <c r="GK33" s="40">
        <f t="shared" si="226"/>
        <v>0</v>
      </c>
      <c r="GL33" s="63">
        <f t="shared" si="227"/>
        <v>0</v>
      </c>
      <c r="GM33" s="40"/>
      <c r="GN33" s="40"/>
      <c r="GO33" s="63">
        <f t="shared" si="228"/>
        <v>0</v>
      </c>
      <c r="GP33" s="40"/>
      <c r="GQ33" s="40"/>
      <c r="GR33" s="63">
        <f t="shared" si="229"/>
        <v>0</v>
      </c>
      <c r="GS33" s="40"/>
      <c r="GT33" s="40"/>
      <c r="GU33" s="63">
        <f t="shared" si="230"/>
        <v>0</v>
      </c>
      <c r="GV33" s="40"/>
      <c r="GW33" s="40"/>
      <c r="GX33" s="63">
        <f t="shared" si="231"/>
        <v>0</v>
      </c>
      <c r="GY33" s="40"/>
      <c r="GZ33" s="40"/>
      <c r="HA33" s="63">
        <f t="shared" si="232"/>
        <v>0</v>
      </c>
      <c r="HB33" s="40"/>
      <c r="HC33" s="40"/>
      <c r="HD33" s="63">
        <f t="shared" si="233"/>
        <v>0</v>
      </c>
      <c r="HE33" s="35">
        <f t="shared" si="234"/>
        <v>0</v>
      </c>
      <c r="HF33" s="40">
        <f t="shared" si="235"/>
        <v>0</v>
      </c>
      <c r="HG33" s="63">
        <f t="shared" si="236"/>
        <v>0</v>
      </c>
      <c r="HH33" s="40"/>
      <c r="HI33" s="40"/>
      <c r="HJ33" s="63">
        <f t="shared" si="237"/>
        <v>0</v>
      </c>
      <c r="HK33" s="35"/>
      <c r="HL33" s="40"/>
      <c r="HM33" s="63">
        <f t="shared" si="238"/>
        <v>0</v>
      </c>
      <c r="HN33" s="35">
        <f t="shared" si="239"/>
        <v>0</v>
      </c>
      <c r="HO33" s="40">
        <f t="shared" si="240"/>
        <v>0</v>
      </c>
      <c r="HP33" s="63">
        <f t="shared" si="241"/>
        <v>0</v>
      </c>
      <c r="HQ33" s="40"/>
      <c r="HR33" s="40"/>
      <c r="HS33" s="63">
        <f t="shared" si="242"/>
        <v>0</v>
      </c>
      <c r="HT33" s="35"/>
      <c r="HU33" s="40"/>
      <c r="HV33" s="63">
        <f t="shared" si="243"/>
        <v>0</v>
      </c>
      <c r="HW33" s="40"/>
      <c r="HX33" s="40"/>
      <c r="HY33" s="63">
        <f t="shared" si="244"/>
        <v>0</v>
      </c>
      <c r="HZ33" s="35"/>
      <c r="IA33" s="40"/>
      <c r="IB33" s="63">
        <f t="shared" si="245"/>
        <v>0</v>
      </c>
      <c r="IC33" s="35">
        <f t="shared" si="246"/>
        <v>0</v>
      </c>
      <c r="ID33" s="40">
        <f t="shared" si="247"/>
        <v>0</v>
      </c>
      <c r="IE33" s="63">
        <f t="shared" si="248"/>
        <v>0</v>
      </c>
      <c r="IF33" s="40"/>
      <c r="IG33" s="40"/>
      <c r="IH33" s="63">
        <f t="shared" si="249"/>
        <v>0</v>
      </c>
      <c r="II33" s="35"/>
      <c r="IJ33" s="40"/>
      <c r="IK33" s="63">
        <f t="shared" si="250"/>
        <v>0</v>
      </c>
      <c r="IL33" s="40"/>
      <c r="IM33" s="40"/>
      <c r="IN33" s="63">
        <f t="shared" si="251"/>
        <v>0</v>
      </c>
      <c r="IO33" s="35">
        <f t="shared" si="252"/>
        <v>0</v>
      </c>
      <c r="IP33" s="40">
        <f t="shared" si="253"/>
        <v>0</v>
      </c>
      <c r="IQ33" s="63">
        <f t="shared" si="254"/>
        <v>0</v>
      </c>
      <c r="IR33" s="40"/>
      <c r="IS33" s="40"/>
      <c r="IT33" s="63">
        <f t="shared" si="255"/>
        <v>0</v>
      </c>
      <c r="IU33" s="40"/>
      <c r="IV33" s="40"/>
      <c r="IW33" s="63">
        <f t="shared" si="256"/>
        <v>0</v>
      </c>
      <c r="IX33" s="40"/>
      <c r="IY33" s="40"/>
      <c r="IZ33" s="63">
        <f t="shared" si="257"/>
        <v>0</v>
      </c>
      <c r="JA33" s="35">
        <f t="shared" si="258"/>
        <v>0</v>
      </c>
      <c r="JB33" s="40">
        <f t="shared" si="259"/>
        <v>0</v>
      </c>
      <c r="JC33" s="63">
        <f t="shared" si="260"/>
        <v>0</v>
      </c>
      <c r="JD33" s="40"/>
      <c r="JE33" s="40"/>
      <c r="JF33" s="63">
        <f t="shared" si="261"/>
        <v>0</v>
      </c>
      <c r="JG33" s="40"/>
      <c r="JH33" s="40"/>
      <c r="JI33" s="63">
        <f t="shared" si="262"/>
        <v>0</v>
      </c>
      <c r="JJ33" s="40"/>
      <c r="JK33" s="40"/>
      <c r="JL33" s="63">
        <f t="shared" si="263"/>
        <v>0</v>
      </c>
      <c r="JM33" s="35">
        <f t="shared" si="264"/>
        <v>0</v>
      </c>
      <c r="JN33" s="40">
        <f t="shared" si="265"/>
        <v>0</v>
      </c>
      <c r="JO33" s="63">
        <f t="shared" si="266"/>
        <v>0</v>
      </c>
      <c r="JP33" s="40"/>
      <c r="JQ33" s="40"/>
      <c r="JR33" s="63">
        <f t="shared" si="267"/>
        <v>0</v>
      </c>
      <c r="JS33" s="35"/>
      <c r="JT33" s="40"/>
      <c r="JU33" s="63">
        <f t="shared" si="268"/>
        <v>0</v>
      </c>
      <c r="JV33" s="35"/>
      <c r="JW33" s="40"/>
      <c r="JX33" s="63">
        <f t="shared" si="269"/>
        <v>0</v>
      </c>
      <c r="JY33" s="35">
        <f t="shared" si="270"/>
        <v>0</v>
      </c>
      <c r="JZ33" s="40">
        <f t="shared" si="271"/>
        <v>0</v>
      </c>
      <c r="KA33" s="63">
        <f t="shared" si="272"/>
        <v>0</v>
      </c>
      <c r="KB33" s="40"/>
      <c r="KC33" s="40"/>
      <c r="KD33" s="63">
        <f t="shared" si="273"/>
        <v>0</v>
      </c>
      <c r="KE33" s="35">
        <f t="shared" si="274"/>
        <v>0</v>
      </c>
      <c r="KF33" s="40">
        <f t="shared" si="275"/>
        <v>0</v>
      </c>
      <c r="KG33" s="63">
        <f t="shared" si="276"/>
        <v>0</v>
      </c>
      <c r="KH33" s="35"/>
      <c r="KI33" s="40"/>
      <c r="KJ33" s="63">
        <f t="shared" si="277"/>
        <v>0</v>
      </c>
      <c r="KK33" s="40"/>
      <c r="KL33" s="40"/>
      <c r="KM33" s="63">
        <f t="shared" si="278"/>
        <v>0</v>
      </c>
      <c r="KN33" s="40"/>
      <c r="KO33" s="40"/>
      <c r="KP33" s="63">
        <f t="shared" si="279"/>
        <v>0</v>
      </c>
      <c r="KQ33" s="35">
        <f t="shared" si="280"/>
        <v>0</v>
      </c>
      <c r="KR33" s="40">
        <f t="shared" si="281"/>
        <v>0</v>
      </c>
      <c r="KS33" s="63">
        <f t="shared" si="282"/>
        <v>0</v>
      </c>
      <c r="KT33" s="40"/>
      <c r="KU33" s="40"/>
      <c r="KV33" s="63">
        <f t="shared" si="283"/>
        <v>0</v>
      </c>
      <c r="KW33" s="40"/>
      <c r="KX33" s="40"/>
      <c r="KY33" s="63">
        <f t="shared" si="284"/>
        <v>0</v>
      </c>
      <c r="KZ33" s="40"/>
      <c r="LA33" s="40"/>
      <c r="LB33" s="63">
        <f t="shared" si="285"/>
        <v>0</v>
      </c>
      <c r="LC33" s="40"/>
      <c r="LD33" s="40"/>
      <c r="LE33" s="63">
        <f t="shared" si="286"/>
        <v>0</v>
      </c>
      <c r="LF33" s="40"/>
      <c r="LG33" s="40"/>
      <c r="LH33" s="63">
        <f t="shared" si="287"/>
        <v>0</v>
      </c>
      <c r="LI33" s="40"/>
      <c r="LJ33" s="40"/>
      <c r="LK33" s="63">
        <f t="shared" si="288"/>
        <v>0</v>
      </c>
      <c r="LL33" s="40"/>
      <c r="LM33" s="40"/>
      <c r="LN33" s="63">
        <f t="shared" si="289"/>
        <v>0</v>
      </c>
      <c r="LO33" s="35">
        <f t="shared" si="290"/>
        <v>0</v>
      </c>
      <c r="LP33" s="40">
        <f t="shared" si="291"/>
        <v>0</v>
      </c>
      <c r="LQ33" s="63">
        <f t="shared" si="292"/>
        <v>0</v>
      </c>
      <c r="LR33" s="40"/>
      <c r="LS33" s="40"/>
      <c r="LT33" s="63">
        <f t="shared" si="293"/>
        <v>0</v>
      </c>
      <c r="LU33" s="40"/>
      <c r="LV33" s="40"/>
      <c r="LW33" s="63">
        <f t="shared" si="294"/>
        <v>0</v>
      </c>
      <c r="LX33" s="35">
        <f t="shared" si="295"/>
        <v>0</v>
      </c>
      <c r="LY33" s="40">
        <f t="shared" si="296"/>
        <v>0</v>
      </c>
      <c r="LZ33" s="63">
        <f t="shared" si="297"/>
        <v>0</v>
      </c>
      <c r="MA33" s="35">
        <f t="shared" si="298"/>
        <v>0</v>
      </c>
      <c r="MB33" s="40">
        <f t="shared" si="299"/>
        <v>0</v>
      </c>
      <c r="MC33" s="63">
        <f t="shared" si="300"/>
        <v>0</v>
      </c>
      <c r="MD33" s="40"/>
      <c r="ME33" s="40"/>
      <c r="MF33" s="63">
        <f t="shared" si="301"/>
        <v>0</v>
      </c>
      <c r="MG33" s="40"/>
      <c r="MH33" s="40"/>
      <c r="MI33" s="63">
        <f t="shared" si="302"/>
        <v>0</v>
      </c>
      <c r="MJ33" s="40"/>
      <c r="MK33" s="40"/>
      <c r="ML33" s="63">
        <f t="shared" si="303"/>
        <v>0</v>
      </c>
      <c r="MM33" s="40"/>
      <c r="MN33" s="40"/>
      <c r="MO33" s="63">
        <f t="shared" si="304"/>
        <v>0</v>
      </c>
      <c r="MP33" s="40"/>
      <c r="MQ33" s="40"/>
      <c r="MR33" s="63">
        <f t="shared" si="305"/>
        <v>0</v>
      </c>
      <c r="MS33" s="35"/>
      <c r="MT33" s="40"/>
      <c r="MU33" s="63">
        <f t="shared" si="306"/>
        <v>0</v>
      </c>
      <c r="MV33" s="40"/>
      <c r="MW33" s="40"/>
      <c r="MX33" s="63">
        <f t="shared" si="307"/>
        <v>0</v>
      </c>
      <c r="MY33" s="40"/>
      <c r="MZ33" s="40"/>
      <c r="NA33" s="63">
        <f t="shared" si="308"/>
        <v>0</v>
      </c>
      <c r="NB33" s="40"/>
      <c r="NC33" s="40"/>
      <c r="ND33" s="63">
        <f t="shared" si="309"/>
        <v>0</v>
      </c>
      <c r="NE33" s="35"/>
      <c r="NF33" s="40"/>
      <c r="NG33" s="63">
        <f t="shared" si="310"/>
        <v>0</v>
      </c>
      <c r="NH33" s="35"/>
      <c r="NI33" s="40"/>
      <c r="NJ33" s="63">
        <f t="shared" si="311"/>
        <v>0</v>
      </c>
      <c r="NK33" s="35">
        <f t="shared" si="312"/>
        <v>0</v>
      </c>
      <c r="NL33" s="40">
        <f t="shared" si="313"/>
        <v>0</v>
      </c>
      <c r="NM33" s="63">
        <f t="shared" si="314"/>
        <v>0</v>
      </c>
      <c r="NN33" s="40"/>
      <c r="NO33" s="40"/>
      <c r="NP33" s="63">
        <f t="shared" si="315"/>
        <v>0</v>
      </c>
      <c r="NQ33" s="40"/>
      <c r="NR33" s="40"/>
      <c r="NS33" s="63">
        <f t="shared" si="316"/>
        <v>0</v>
      </c>
      <c r="NT33" s="40"/>
      <c r="NU33" s="40"/>
      <c r="NV33" s="63">
        <f t="shared" si="317"/>
        <v>0</v>
      </c>
      <c r="NW33" s="35"/>
      <c r="NX33" s="40"/>
      <c r="NY33" s="63">
        <f t="shared" si="318"/>
        <v>0</v>
      </c>
      <c r="NZ33" s="40"/>
      <c r="OA33" s="40"/>
      <c r="OB33" s="63">
        <f t="shared" si="319"/>
        <v>0</v>
      </c>
      <c r="OC33" s="40"/>
      <c r="OD33" s="40"/>
      <c r="OE33" s="63">
        <f t="shared" si="320"/>
        <v>0</v>
      </c>
      <c r="OF33" s="35">
        <f t="shared" si="321"/>
        <v>0</v>
      </c>
      <c r="OG33" s="40">
        <f t="shared" si="321"/>
        <v>0</v>
      </c>
      <c r="OH33" s="63">
        <f t="shared" si="321"/>
        <v>0</v>
      </c>
      <c r="OI33" s="35"/>
      <c r="OJ33" s="40"/>
      <c r="OK33" s="63">
        <f t="shared" si="322"/>
        <v>0</v>
      </c>
      <c r="OL33" s="35"/>
      <c r="OM33" s="40"/>
      <c r="ON33" s="63">
        <f t="shared" si="323"/>
        <v>0</v>
      </c>
      <c r="OO33" s="35"/>
      <c r="OP33" s="40"/>
      <c r="OQ33" s="63">
        <f t="shared" si="324"/>
        <v>0</v>
      </c>
      <c r="OR33" s="35"/>
      <c r="OS33" s="40"/>
      <c r="OT33" s="63">
        <f t="shared" si="325"/>
        <v>0</v>
      </c>
      <c r="OU33" s="35"/>
      <c r="OV33" s="40"/>
      <c r="OW33" s="63">
        <f t="shared" si="326"/>
        <v>0</v>
      </c>
      <c r="OX33" s="35"/>
      <c r="OY33" s="40"/>
      <c r="OZ33" s="63">
        <f t="shared" si="327"/>
        <v>0</v>
      </c>
      <c r="PA33" s="35"/>
      <c r="PB33" s="40"/>
      <c r="PC33" s="63">
        <f t="shared" si="328"/>
        <v>0</v>
      </c>
      <c r="PD33" s="35"/>
      <c r="PE33" s="40"/>
      <c r="PF33" s="63">
        <f t="shared" si="329"/>
        <v>0</v>
      </c>
      <c r="PG33" s="35"/>
      <c r="PH33" s="40"/>
      <c r="PI33" s="63">
        <f t="shared" si="330"/>
        <v>0</v>
      </c>
      <c r="PJ33" s="35"/>
      <c r="PK33" s="40"/>
      <c r="PL33" s="63">
        <f t="shared" si="331"/>
        <v>0</v>
      </c>
      <c r="PM33" s="35">
        <f t="shared" si="332"/>
        <v>0</v>
      </c>
      <c r="PN33" s="40">
        <f t="shared" si="332"/>
        <v>0</v>
      </c>
      <c r="PO33" s="63">
        <f t="shared" si="332"/>
        <v>0</v>
      </c>
      <c r="PP33" s="35"/>
      <c r="PQ33" s="40"/>
      <c r="PR33" s="63">
        <f t="shared" si="333"/>
        <v>0</v>
      </c>
      <c r="PS33" s="35"/>
      <c r="PT33" s="40"/>
      <c r="PU33" s="63">
        <f t="shared" si="334"/>
        <v>0</v>
      </c>
      <c r="PV33" s="40"/>
      <c r="PW33" s="40"/>
      <c r="PX33" s="63">
        <f t="shared" si="335"/>
        <v>0</v>
      </c>
      <c r="PY33" s="35">
        <f t="shared" si="336"/>
        <v>0</v>
      </c>
      <c r="PZ33" s="40">
        <f t="shared" si="337"/>
        <v>0</v>
      </c>
      <c r="QA33" s="63">
        <f t="shared" si="338"/>
        <v>0</v>
      </c>
      <c r="QB33" s="35">
        <f t="shared" si="134"/>
        <v>0</v>
      </c>
      <c r="QC33" s="40">
        <f t="shared" si="135"/>
        <v>0</v>
      </c>
      <c r="QD33" s="63">
        <f t="shared" si="136"/>
        <v>0</v>
      </c>
      <c r="QE33" s="35">
        <f t="shared" si="137"/>
        <v>0</v>
      </c>
      <c r="QF33" s="40">
        <f t="shared" si="138"/>
        <v>0</v>
      </c>
      <c r="QG33" s="63">
        <f t="shared" si="139"/>
        <v>0</v>
      </c>
      <c r="QH33" s="35">
        <f t="shared" si="140"/>
        <v>0</v>
      </c>
      <c r="QI33" s="40">
        <f t="shared" si="141"/>
        <v>0</v>
      </c>
      <c r="QJ33" s="63">
        <f t="shared" si="142"/>
        <v>0</v>
      </c>
      <c r="QK33" s="35"/>
      <c r="QL33" s="40"/>
      <c r="QM33" s="55"/>
      <c r="QN33" s="35">
        <f t="shared" si="339"/>
        <v>0</v>
      </c>
      <c r="QO33" s="40">
        <f t="shared" si="340"/>
        <v>0</v>
      </c>
      <c r="QP33" s="63">
        <f t="shared" si="341"/>
        <v>0</v>
      </c>
      <c r="QQ33" s="35">
        <f t="shared" si="143"/>
        <v>0</v>
      </c>
      <c r="QR33" s="40">
        <f t="shared" si="144"/>
        <v>0</v>
      </c>
      <c r="QS33" s="63">
        <f t="shared" si="145"/>
        <v>0</v>
      </c>
    </row>
    <row r="34" spans="1:461" ht="15.75">
      <c r="A34" s="6">
        <v>24</v>
      </c>
      <c r="B34" s="13" t="s">
        <v>24</v>
      </c>
      <c r="C34" s="40"/>
      <c r="D34" s="40"/>
      <c r="E34" s="63">
        <f t="shared" si="146"/>
        <v>0</v>
      </c>
      <c r="F34" s="40"/>
      <c r="G34" s="40"/>
      <c r="H34" s="63">
        <f t="shared" si="147"/>
        <v>0</v>
      </c>
      <c r="I34" s="40"/>
      <c r="J34" s="40"/>
      <c r="K34" s="63">
        <f t="shared" si="148"/>
        <v>0</v>
      </c>
      <c r="L34" s="40"/>
      <c r="M34" s="40"/>
      <c r="N34" s="63">
        <f t="shared" si="149"/>
        <v>0</v>
      </c>
      <c r="O34" s="40"/>
      <c r="P34" s="40"/>
      <c r="Q34" s="63">
        <f t="shared" si="150"/>
        <v>0</v>
      </c>
      <c r="R34" s="40"/>
      <c r="S34" s="40"/>
      <c r="T34" s="63">
        <f t="shared" si="151"/>
        <v>0</v>
      </c>
      <c r="U34" s="40"/>
      <c r="V34" s="40"/>
      <c r="W34" s="63">
        <f t="shared" si="152"/>
        <v>0</v>
      </c>
      <c r="X34" s="40"/>
      <c r="Y34" s="40"/>
      <c r="Z34" s="63">
        <f t="shared" si="153"/>
        <v>0</v>
      </c>
      <c r="AA34" s="40"/>
      <c r="AB34" s="40"/>
      <c r="AC34" s="63">
        <f t="shared" si="154"/>
        <v>0</v>
      </c>
      <c r="AD34" s="35">
        <f t="shared" si="155"/>
        <v>0</v>
      </c>
      <c r="AE34" s="40">
        <f t="shared" si="156"/>
        <v>0</v>
      </c>
      <c r="AF34" s="63">
        <f t="shared" si="157"/>
        <v>0</v>
      </c>
      <c r="AG34" s="40"/>
      <c r="AH34" s="40"/>
      <c r="AI34" s="63">
        <f t="shared" si="158"/>
        <v>0</v>
      </c>
      <c r="AJ34" s="40"/>
      <c r="AK34" s="40"/>
      <c r="AL34" s="63">
        <f t="shared" si="159"/>
        <v>0</v>
      </c>
      <c r="AM34" s="40"/>
      <c r="AN34" s="40"/>
      <c r="AO34" s="63">
        <f t="shared" si="160"/>
        <v>0</v>
      </c>
      <c r="AP34" s="40"/>
      <c r="AQ34" s="40"/>
      <c r="AR34" s="63">
        <f t="shared" si="161"/>
        <v>0</v>
      </c>
      <c r="AS34" s="40"/>
      <c r="AT34" s="40"/>
      <c r="AU34" s="63">
        <f t="shared" si="162"/>
        <v>0</v>
      </c>
      <c r="AV34" s="40"/>
      <c r="AW34" s="40"/>
      <c r="AX34" s="63">
        <f t="shared" si="163"/>
        <v>0</v>
      </c>
      <c r="AY34" s="40"/>
      <c r="AZ34" s="40"/>
      <c r="BA34" s="63">
        <f t="shared" si="164"/>
        <v>0</v>
      </c>
      <c r="BB34" s="40"/>
      <c r="BC34" s="40"/>
      <c r="BD34" s="63">
        <f t="shared" si="165"/>
        <v>0</v>
      </c>
      <c r="BE34" s="40"/>
      <c r="BF34" s="40"/>
      <c r="BG34" s="63">
        <f t="shared" si="166"/>
        <v>0</v>
      </c>
      <c r="BH34" s="35"/>
      <c r="BI34" s="40"/>
      <c r="BJ34" s="63">
        <f t="shared" si="167"/>
        <v>0</v>
      </c>
      <c r="BK34" s="35"/>
      <c r="BL34" s="40"/>
      <c r="BM34" s="63">
        <f t="shared" si="168"/>
        <v>0</v>
      </c>
      <c r="BN34" s="35"/>
      <c r="BO34" s="40"/>
      <c r="BP34" s="63">
        <f t="shared" si="169"/>
        <v>0</v>
      </c>
      <c r="BQ34" s="35"/>
      <c r="BR34" s="40"/>
      <c r="BS34" s="63">
        <f t="shared" si="170"/>
        <v>0</v>
      </c>
      <c r="BT34" s="35"/>
      <c r="BU34" s="40"/>
      <c r="BV34" s="63">
        <f t="shared" si="171"/>
        <v>0</v>
      </c>
      <c r="BW34" s="35"/>
      <c r="BX34" s="40"/>
      <c r="BY34" s="63">
        <f t="shared" si="172"/>
        <v>0</v>
      </c>
      <c r="BZ34" s="35"/>
      <c r="CA34" s="40"/>
      <c r="CB34" s="63">
        <f t="shared" si="173"/>
        <v>0</v>
      </c>
      <c r="CC34" s="35">
        <f t="shared" si="174"/>
        <v>0</v>
      </c>
      <c r="CD34" s="40">
        <f t="shared" si="174"/>
        <v>0</v>
      </c>
      <c r="CE34" s="63">
        <f t="shared" si="174"/>
        <v>0</v>
      </c>
      <c r="CF34" s="40"/>
      <c r="CG34" s="40"/>
      <c r="CH34" s="63">
        <f t="shared" si="175"/>
        <v>0</v>
      </c>
      <c r="CI34" s="40"/>
      <c r="CJ34" s="40"/>
      <c r="CK34" s="63">
        <f t="shared" si="176"/>
        <v>0</v>
      </c>
      <c r="CL34" s="40"/>
      <c r="CM34" s="40"/>
      <c r="CN34" s="63">
        <f t="shared" si="177"/>
        <v>0</v>
      </c>
      <c r="CO34" s="40"/>
      <c r="CP34" s="40"/>
      <c r="CQ34" s="63">
        <f t="shared" si="178"/>
        <v>0</v>
      </c>
      <c r="CR34" s="40"/>
      <c r="CS34" s="40"/>
      <c r="CT34" s="63">
        <f t="shared" si="179"/>
        <v>0</v>
      </c>
      <c r="CU34" s="40"/>
      <c r="CV34" s="40"/>
      <c r="CW34" s="63">
        <f t="shared" si="180"/>
        <v>0</v>
      </c>
      <c r="CX34" s="40"/>
      <c r="CY34" s="40"/>
      <c r="CZ34" s="63">
        <f t="shared" si="181"/>
        <v>0</v>
      </c>
      <c r="DA34" s="35">
        <f t="shared" si="182"/>
        <v>0</v>
      </c>
      <c r="DB34" s="40">
        <f t="shared" si="183"/>
        <v>0</v>
      </c>
      <c r="DC34" s="63">
        <f t="shared" si="184"/>
        <v>0</v>
      </c>
      <c r="DD34" s="40"/>
      <c r="DE34" s="40"/>
      <c r="DF34" s="63">
        <f t="shared" si="185"/>
        <v>0</v>
      </c>
      <c r="DG34" s="40"/>
      <c r="DH34" s="40"/>
      <c r="DI34" s="63">
        <f t="shared" si="186"/>
        <v>0</v>
      </c>
      <c r="DJ34" s="40"/>
      <c r="DK34" s="40"/>
      <c r="DL34" s="63">
        <f t="shared" si="187"/>
        <v>0</v>
      </c>
      <c r="DM34" s="35">
        <f t="shared" si="188"/>
        <v>0</v>
      </c>
      <c r="DN34" s="40">
        <f t="shared" si="189"/>
        <v>0</v>
      </c>
      <c r="DO34" s="63">
        <f t="shared" si="190"/>
        <v>0</v>
      </c>
      <c r="DP34" s="40"/>
      <c r="DQ34" s="40"/>
      <c r="DR34" s="63">
        <f t="shared" si="191"/>
        <v>0</v>
      </c>
      <c r="DS34" s="40"/>
      <c r="DT34" s="40"/>
      <c r="DU34" s="63">
        <f t="shared" si="192"/>
        <v>0</v>
      </c>
      <c r="DV34" s="40"/>
      <c r="DW34" s="40"/>
      <c r="DX34" s="63">
        <f t="shared" si="193"/>
        <v>0</v>
      </c>
      <c r="DY34" s="35">
        <f t="shared" si="194"/>
        <v>0</v>
      </c>
      <c r="DZ34" s="40">
        <f t="shared" si="195"/>
        <v>0</v>
      </c>
      <c r="EA34" s="63">
        <f t="shared" si="196"/>
        <v>0</v>
      </c>
      <c r="EB34" s="40"/>
      <c r="EC34" s="40"/>
      <c r="ED34" s="63">
        <f t="shared" si="197"/>
        <v>0</v>
      </c>
      <c r="EE34" s="40"/>
      <c r="EF34" s="40"/>
      <c r="EG34" s="63">
        <f t="shared" si="198"/>
        <v>0</v>
      </c>
      <c r="EH34" s="40"/>
      <c r="EI34" s="40"/>
      <c r="EJ34" s="63">
        <f t="shared" si="199"/>
        <v>0</v>
      </c>
      <c r="EK34" s="40"/>
      <c r="EL34" s="40"/>
      <c r="EM34" s="63">
        <f t="shared" si="200"/>
        <v>0</v>
      </c>
      <c r="EN34" s="40"/>
      <c r="EO34" s="40"/>
      <c r="EP34" s="63">
        <f t="shared" si="201"/>
        <v>0</v>
      </c>
      <c r="EQ34" s="40"/>
      <c r="ER34" s="40"/>
      <c r="ES34" s="63">
        <f t="shared" si="202"/>
        <v>0</v>
      </c>
      <c r="ET34" s="40"/>
      <c r="EU34" s="40"/>
      <c r="EV34" s="63">
        <f t="shared" si="203"/>
        <v>0</v>
      </c>
      <c r="EW34" s="35">
        <f t="shared" si="204"/>
        <v>0</v>
      </c>
      <c r="EX34" s="40">
        <f t="shared" si="205"/>
        <v>0</v>
      </c>
      <c r="EY34" s="63">
        <f t="shared" si="206"/>
        <v>0</v>
      </c>
      <c r="EZ34" s="40"/>
      <c r="FA34" s="40"/>
      <c r="FB34" s="63">
        <f t="shared" si="207"/>
        <v>0</v>
      </c>
      <c r="FC34" s="40"/>
      <c r="FD34" s="40"/>
      <c r="FE34" s="63">
        <f t="shared" si="208"/>
        <v>0</v>
      </c>
      <c r="FF34" s="35">
        <f t="shared" si="209"/>
        <v>0</v>
      </c>
      <c r="FG34" s="40">
        <f t="shared" si="210"/>
        <v>0</v>
      </c>
      <c r="FH34" s="63">
        <f t="shared" si="211"/>
        <v>0</v>
      </c>
      <c r="FI34" s="40"/>
      <c r="FJ34" s="40"/>
      <c r="FK34" s="63">
        <f t="shared" si="212"/>
        <v>0</v>
      </c>
      <c r="FL34" s="40"/>
      <c r="FM34" s="40"/>
      <c r="FN34" s="63">
        <f t="shared" si="213"/>
        <v>0</v>
      </c>
      <c r="FO34" s="40"/>
      <c r="FP34" s="40"/>
      <c r="FQ34" s="63">
        <f t="shared" si="214"/>
        <v>0</v>
      </c>
      <c r="FR34" s="40"/>
      <c r="FS34" s="40"/>
      <c r="FT34" s="63">
        <f t="shared" si="215"/>
        <v>0</v>
      </c>
      <c r="FU34" s="35">
        <f t="shared" si="216"/>
        <v>0</v>
      </c>
      <c r="FV34" s="40">
        <f t="shared" si="217"/>
        <v>0</v>
      </c>
      <c r="FW34" s="63">
        <f t="shared" si="218"/>
        <v>0</v>
      </c>
      <c r="FX34" s="40"/>
      <c r="FY34" s="40"/>
      <c r="FZ34" s="63">
        <f t="shared" si="219"/>
        <v>0</v>
      </c>
      <c r="GA34" s="35"/>
      <c r="GB34" s="40"/>
      <c r="GC34" s="63">
        <f t="shared" si="220"/>
        <v>0</v>
      </c>
      <c r="GD34" s="40"/>
      <c r="GE34" s="40"/>
      <c r="GF34" s="63">
        <f t="shared" si="221"/>
        <v>0</v>
      </c>
      <c r="GG34" s="35">
        <f t="shared" si="222"/>
        <v>0</v>
      </c>
      <c r="GH34" s="40">
        <f t="shared" si="223"/>
        <v>0</v>
      </c>
      <c r="GI34" s="63">
        <f t="shared" si="224"/>
        <v>0</v>
      </c>
      <c r="GJ34" s="35">
        <f t="shared" si="225"/>
        <v>0</v>
      </c>
      <c r="GK34" s="40">
        <f t="shared" si="226"/>
        <v>0</v>
      </c>
      <c r="GL34" s="63">
        <f t="shared" si="227"/>
        <v>0</v>
      </c>
      <c r="GM34" s="40"/>
      <c r="GN34" s="40"/>
      <c r="GO34" s="63">
        <f t="shared" si="228"/>
        <v>0</v>
      </c>
      <c r="GP34" s="40"/>
      <c r="GQ34" s="40"/>
      <c r="GR34" s="63">
        <f t="shared" si="229"/>
        <v>0</v>
      </c>
      <c r="GS34" s="40"/>
      <c r="GT34" s="40"/>
      <c r="GU34" s="63">
        <f t="shared" si="230"/>
        <v>0</v>
      </c>
      <c r="GV34" s="40"/>
      <c r="GW34" s="40"/>
      <c r="GX34" s="63">
        <f t="shared" si="231"/>
        <v>0</v>
      </c>
      <c r="GY34" s="40"/>
      <c r="GZ34" s="40"/>
      <c r="HA34" s="63">
        <f t="shared" si="232"/>
        <v>0</v>
      </c>
      <c r="HB34" s="40"/>
      <c r="HC34" s="40"/>
      <c r="HD34" s="63">
        <f t="shared" si="233"/>
        <v>0</v>
      </c>
      <c r="HE34" s="35">
        <f t="shared" si="234"/>
        <v>0</v>
      </c>
      <c r="HF34" s="40">
        <f t="shared" si="235"/>
        <v>0</v>
      </c>
      <c r="HG34" s="63">
        <f t="shared" si="236"/>
        <v>0</v>
      </c>
      <c r="HH34" s="40"/>
      <c r="HI34" s="40"/>
      <c r="HJ34" s="63">
        <f t="shared" si="237"/>
        <v>0</v>
      </c>
      <c r="HK34" s="35"/>
      <c r="HL34" s="40"/>
      <c r="HM34" s="63">
        <f t="shared" si="238"/>
        <v>0</v>
      </c>
      <c r="HN34" s="35">
        <f t="shared" si="239"/>
        <v>0</v>
      </c>
      <c r="HO34" s="40">
        <f t="shared" si="240"/>
        <v>0</v>
      </c>
      <c r="HP34" s="63">
        <f t="shared" si="241"/>
        <v>0</v>
      </c>
      <c r="HQ34" s="40"/>
      <c r="HR34" s="40"/>
      <c r="HS34" s="63">
        <f t="shared" si="242"/>
        <v>0</v>
      </c>
      <c r="HT34" s="35"/>
      <c r="HU34" s="40"/>
      <c r="HV34" s="63">
        <f t="shared" si="243"/>
        <v>0</v>
      </c>
      <c r="HW34" s="40"/>
      <c r="HX34" s="40"/>
      <c r="HY34" s="63">
        <f t="shared" si="244"/>
        <v>0</v>
      </c>
      <c r="HZ34" s="35"/>
      <c r="IA34" s="40"/>
      <c r="IB34" s="63">
        <f t="shared" si="245"/>
        <v>0</v>
      </c>
      <c r="IC34" s="35">
        <f t="shared" si="246"/>
        <v>0</v>
      </c>
      <c r="ID34" s="40">
        <f t="shared" si="247"/>
        <v>0</v>
      </c>
      <c r="IE34" s="63">
        <f t="shared" si="248"/>
        <v>0</v>
      </c>
      <c r="IF34" s="40"/>
      <c r="IG34" s="40"/>
      <c r="IH34" s="63">
        <f t="shared" si="249"/>
        <v>0</v>
      </c>
      <c r="II34" s="35"/>
      <c r="IJ34" s="40"/>
      <c r="IK34" s="63">
        <f t="shared" si="250"/>
        <v>0</v>
      </c>
      <c r="IL34" s="40"/>
      <c r="IM34" s="40"/>
      <c r="IN34" s="63">
        <f t="shared" si="251"/>
        <v>0</v>
      </c>
      <c r="IO34" s="35">
        <f t="shared" si="252"/>
        <v>0</v>
      </c>
      <c r="IP34" s="40">
        <f t="shared" si="253"/>
        <v>0</v>
      </c>
      <c r="IQ34" s="63">
        <f t="shared" si="254"/>
        <v>0</v>
      </c>
      <c r="IR34" s="40"/>
      <c r="IS34" s="40"/>
      <c r="IT34" s="63">
        <f t="shared" si="255"/>
        <v>0</v>
      </c>
      <c r="IU34" s="40"/>
      <c r="IV34" s="40"/>
      <c r="IW34" s="63">
        <f t="shared" si="256"/>
        <v>0</v>
      </c>
      <c r="IX34" s="40"/>
      <c r="IY34" s="40"/>
      <c r="IZ34" s="63">
        <f t="shared" si="257"/>
        <v>0</v>
      </c>
      <c r="JA34" s="35">
        <f t="shared" si="258"/>
        <v>0</v>
      </c>
      <c r="JB34" s="40">
        <f t="shared" si="259"/>
        <v>0</v>
      </c>
      <c r="JC34" s="63">
        <f t="shared" si="260"/>
        <v>0</v>
      </c>
      <c r="JD34" s="40"/>
      <c r="JE34" s="40"/>
      <c r="JF34" s="63">
        <f t="shared" si="261"/>
        <v>0</v>
      </c>
      <c r="JG34" s="40"/>
      <c r="JH34" s="40"/>
      <c r="JI34" s="63">
        <f t="shared" si="262"/>
        <v>0</v>
      </c>
      <c r="JJ34" s="40"/>
      <c r="JK34" s="40"/>
      <c r="JL34" s="63">
        <f t="shared" si="263"/>
        <v>0</v>
      </c>
      <c r="JM34" s="35">
        <f t="shared" si="264"/>
        <v>0</v>
      </c>
      <c r="JN34" s="40">
        <f t="shared" si="265"/>
        <v>0</v>
      </c>
      <c r="JO34" s="63">
        <f t="shared" si="266"/>
        <v>0</v>
      </c>
      <c r="JP34" s="40"/>
      <c r="JQ34" s="40"/>
      <c r="JR34" s="63">
        <f t="shared" si="267"/>
        <v>0</v>
      </c>
      <c r="JS34" s="35"/>
      <c r="JT34" s="40"/>
      <c r="JU34" s="63">
        <f t="shared" si="268"/>
        <v>0</v>
      </c>
      <c r="JV34" s="35"/>
      <c r="JW34" s="40"/>
      <c r="JX34" s="63">
        <f t="shared" si="269"/>
        <v>0</v>
      </c>
      <c r="JY34" s="35">
        <f t="shared" si="270"/>
        <v>0</v>
      </c>
      <c r="JZ34" s="40">
        <f t="shared" si="271"/>
        <v>0</v>
      </c>
      <c r="KA34" s="63">
        <f t="shared" si="272"/>
        <v>0</v>
      </c>
      <c r="KB34" s="40"/>
      <c r="KC34" s="40"/>
      <c r="KD34" s="63">
        <f t="shared" si="273"/>
        <v>0</v>
      </c>
      <c r="KE34" s="35">
        <f t="shared" si="274"/>
        <v>0</v>
      </c>
      <c r="KF34" s="40">
        <f t="shared" si="275"/>
        <v>0</v>
      </c>
      <c r="KG34" s="63">
        <f t="shared" si="276"/>
        <v>0</v>
      </c>
      <c r="KH34" s="35">
        <v>1000</v>
      </c>
      <c r="KI34" s="40"/>
      <c r="KJ34" s="63">
        <f t="shared" si="277"/>
        <v>1000</v>
      </c>
      <c r="KK34" s="40"/>
      <c r="KL34" s="40"/>
      <c r="KM34" s="63">
        <f t="shared" si="278"/>
        <v>0</v>
      </c>
      <c r="KN34" s="40"/>
      <c r="KO34" s="40"/>
      <c r="KP34" s="63">
        <f t="shared" si="279"/>
        <v>0</v>
      </c>
      <c r="KQ34" s="35">
        <f t="shared" si="280"/>
        <v>0</v>
      </c>
      <c r="KR34" s="40">
        <f t="shared" si="281"/>
        <v>0</v>
      </c>
      <c r="KS34" s="63">
        <f t="shared" si="282"/>
        <v>0</v>
      </c>
      <c r="KT34" s="40"/>
      <c r="KU34" s="40"/>
      <c r="KV34" s="63">
        <f t="shared" si="283"/>
        <v>0</v>
      </c>
      <c r="KW34" s="40"/>
      <c r="KX34" s="40"/>
      <c r="KY34" s="63">
        <f t="shared" si="284"/>
        <v>0</v>
      </c>
      <c r="KZ34" s="40"/>
      <c r="LA34" s="40"/>
      <c r="LB34" s="63">
        <f t="shared" si="285"/>
        <v>0</v>
      </c>
      <c r="LC34" s="40"/>
      <c r="LD34" s="40"/>
      <c r="LE34" s="63">
        <f t="shared" si="286"/>
        <v>0</v>
      </c>
      <c r="LF34" s="40"/>
      <c r="LG34" s="40"/>
      <c r="LH34" s="63">
        <f t="shared" si="287"/>
        <v>0</v>
      </c>
      <c r="LI34" s="40"/>
      <c r="LJ34" s="40"/>
      <c r="LK34" s="63">
        <f t="shared" si="288"/>
        <v>0</v>
      </c>
      <c r="LL34" s="40"/>
      <c r="LM34" s="40"/>
      <c r="LN34" s="63">
        <f t="shared" si="289"/>
        <v>0</v>
      </c>
      <c r="LO34" s="35">
        <f t="shared" si="290"/>
        <v>0</v>
      </c>
      <c r="LP34" s="40">
        <f t="shared" si="291"/>
        <v>0</v>
      </c>
      <c r="LQ34" s="63">
        <f t="shared" si="292"/>
        <v>0</v>
      </c>
      <c r="LR34" s="40"/>
      <c r="LS34" s="40"/>
      <c r="LT34" s="63">
        <f t="shared" si="293"/>
        <v>0</v>
      </c>
      <c r="LU34" s="40"/>
      <c r="LV34" s="40"/>
      <c r="LW34" s="63">
        <f t="shared" si="294"/>
        <v>0</v>
      </c>
      <c r="LX34" s="35">
        <f t="shared" si="295"/>
        <v>1000</v>
      </c>
      <c r="LY34" s="40">
        <f t="shared" si="296"/>
        <v>0</v>
      </c>
      <c r="LZ34" s="63">
        <f t="shared" si="297"/>
        <v>1000</v>
      </c>
      <c r="MA34" s="35">
        <f t="shared" si="298"/>
        <v>1000</v>
      </c>
      <c r="MB34" s="40">
        <f t="shared" si="299"/>
        <v>0</v>
      </c>
      <c r="MC34" s="63">
        <f t="shared" si="300"/>
        <v>1000</v>
      </c>
      <c r="MD34" s="40"/>
      <c r="ME34" s="40"/>
      <c r="MF34" s="63">
        <f t="shared" si="301"/>
        <v>0</v>
      </c>
      <c r="MG34" s="40"/>
      <c r="MH34" s="40"/>
      <c r="MI34" s="63">
        <f t="shared" si="302"/>
        <v>0</v>
      </c>
      <c r="MJ34" s="40"/>
      <c r="MK34" s="40"/>
      <c r="ML34" s="63">
        <f t="shared" si="303"/>
        <v>0</v>
      </c>
      <c r="MM34" s="40"/>
      <c r="MN34" s="40"/>
      <c r="MO34" s="63">
        <f t="shared" si="304"/>
        <v>0</v>
      </c>
      <c r="MP34" s="40"/>
      <c r="MQ34" s="40"/>
      <c r="MR34" s="63">
        <f t="shared" si="305"/>
        <v>0</v>
      </c>
      <c r="MS34" s="35"/>
      <c r="MT34" s="40"/>
      <c r="MU34" s="63">
        <f t="shared" si="306"/>
        <v>0</v>
      </c>
      <c r="MV34" s="40"/>
      <c r="MW34" s="40"/>
      <c r="MX34" s="63">
        <f t="shared" si="307"/>
        <v>0</v>
      </c>
      <c r="MY34" s="40"/>
      <c r="MZ34" s="40"/>
      <c r="NA34" s="63">
        <f t="shared" si="308"/>
        <v>0</v>
      </c>
      <c r="NB34" s="40"/>
      <c r="NC34" s="40"/>
      <c r="ND34" s="63">
        <f t="shared" si="309"/>
        <v>0</v>
      </c>
      <c r="NE34" s="35"/>
      <c r="NF34" s="40"/>
      <c r="NG34" s="63">
        <f t="shared" si="310"/>
        <v>0</v>
      </c>
      <c r="NH34" s="35"/>
      <c r="NI34" s="40"/>
      <c r="NJ34" s="63">
        <f t="shared" si="311"/>
        <v>0</v>
      </c>
      <c r="NK34" s="35">
        <f t="shared" si="312"/>
        <v>0</v>
      </c>
      <c r="NL34" s="40">
        <f t="shared" si="313"/>
        <v>0</v>
      </c>
      <c r="NM34" s="63">
        <f t="shared" si="314"/>
        <v>0</v>
      </c>
      <c r="NN34" s="40"/>
      <c r="NO34" s="40"/>
      <c r="NP34" s="63">
        <f t="shared" si="315"/>
        <v>0</v>
      </c>
      <c r="NQ34" s="40"/>
      <c r="NR34" s="40"/>
      <c r="NS34" s="63">
        <f t="shared" si="316"/>
        <v>0</v>
      </c>
      <c r="NT34" s="40"/>
      <c r="NU34" s="40"/>
      <c r="NV34" s="63">
        <f t="shared" si="317"/>
        <v>0</v>
      </c>
      <c r="NW34" s="35"/>
      <c r="NX34" s="40"/>
      <c r="NY34" s="63">
        <f t="shared" si="318"/>
        <v>0</v>
      </c>
      <c r="NZ34" s="40"/>
      <c r="OA34" s="40"/>
      <c r="OB34" s="63">
        <f t="shared" si="319"/>
        <v>0</v>
      </c>
      <c r="OC34" s="40"/>
      <c r="OD34" s="40"/>
      <c r="OE34" s="63">
        <f t="shared" si="320"/>
        <v>0</v>
      </c>
      <c r="OF34" s="35">
        <f t="shared" si="321"/>
        <v>0</v>
      </c>
      <c r="OG34" s="40">
        <f t="shared" si="321"/>
        <v>0</v>
      </c>
      <c r="OH34" s="63">
        <f t="shared" si="321"/>
        <v>0</v>
      </c>
      <c r="OI34" s="35"/>
      <c r="OJ34" s="40"/>
      <c r="OK34" s="63">
        <f t="shared" si="322"/>
        <v>0</v>
      </c>
      <c r="OL34" s="35"/>
      <c r="OM34" s="40"/>
      <c r="ON34" s="63">
        <f t="shared" si="323"/>
        <v>0</v>
      </c>
      <c r="OO34" s="35"/>
      <c r="OP34" s="40"/>
      <c r="OQ34" s="63">
        <f t="shared" si="324"/>
        <v>0</v>
      </c>
      <c r="OR34" s="35"/>
      <c r="OS34" s="40"/>
      <c r="OT34" s="63">
        <f t="shared" si="325"/>
        <v>0</v>
      </c>
      <c r="OU34" s="35"/>
      <c r="OV34" s="40"/>
      <c r="OW34" s="63">
        <f t="shared" si="326"/>
        <v>0</v>
      </c>
      <c r="OX34" s="35"/>
      <c r="OY34" s="40"/>
      <c r="OZ34" s="63">
        <f t="shared" si="327"/>
        <v>0</v>
      </c>
      <c r="PA34" s="35"/>
      <c r="PB34" s="40"/>
      <c r="PC34" s="63">
        <f t="shared" si="328"/>
        <v>0</v>
      </c>
      <c r="PD34" s="35"/>
      <c r="PE34" s="40"/>
      <c r="PF34" s="63">
        <f t="shared" si="329"/>
        <v>0</v>
      </c>
      <c r="PG34" s="35"/>
      <c r="PH34" s="40"/>
      <c r="PI34" s="63">
        <f t="shared" si="330"/>
        <v>0</v>
      </c>
      <c r="PJ34" s="35"/>
      <c r="PK34" s="40"/>
      <c r="PL34" s="63">
        <f t="shared" si="331"/>
        <v>0</v>
      </c>
      <c r="PM34" s="35">
        <f t="shared" si="332"/>
        <v>0</v>
      </c>
      <c r="PN34" s="40">
        <f t="shared" si="332"/>
        <v>0</v>
      </c>
      <c r="PO34" s="63">
        <f t="shared" si="332"/>
        <v>0</v>
      </c>
      <c r="PP34" s="35"/>
      <c r="PQ34" s="40"/>
      <c r="PR34" s="63">
        <f t="shared" si="333"/>
        <v>0</v>
      </c>
      <c r="PS34" s="35"/>
      <c r="PT34" s="40"/>
      <c r="PU34" s="63">
        <f t="shared" si="334"/>
        <v>0</v>
      </c>
      <c r="PV34" s="40"/>
      <c r="PW34" s="40"/>
      <c r="PX34" s="63">
        <f t="shared" si="335"/>
        <v>0</v>
      </c>
      <c r="PY34" s="35">
        <f t="shared" si="336"/>
        <v>0</v>
      </c>
      <c r="PZ34" s="40">
        <f t="shared" si="337"/>
        <v>0</v>
      </c>
      <c r="QA34" s="63">
        <f t="shared" si="338"/>
        <v>0</v>
      </c>
      <c r="QB34" s="35">
        <f t="shared" si="134"/>
        <v>0</v>
      </c>
      <c r="QC34" s="40">
        <f t="shared" si="135"/>
        <v>0</v>
      </c>
      <c r="QD34" s="63">
        <f t="shared" si="136"/>
        <v>0</v>
      </c>
      <c r="QE34" s="35">
        <f t="shared" si="137"/>
        <v>1000</v>
      </c>
      <c r="QF34" s="40">
        <f t="shared" si="138"/>
        <v>0</v>
      </c>
      <c r="QG34" s="63">
        <f t="shared" si="139"/>
        <v>1000</v>
      </c>
      <c r="QH34" s="35">
        <f t="shared" si="140"/>
        <v>1000</v>
      </c>
      <c r="QI34" s="40">
        <f t="shared" si="141"/>
        <v>0</v>
      </c>
      <c r="QJ34" s="63">
        <f t="shared" si="142"/>
        <v>1000</v>
      </c>
      <c r="QK34" s="35"/>
      <c r="QL34" s="40"/>
      <c r="QM34" s="55"/>
      <c r="QN34" s="35">
        <f t="shared" si="339"/>
        <v>1000</v>
      </c>
      <c r="QO34" s="40">
        <f t="shared" si="340"/>
        <v>0</v>
      </c>
      <c r="QP34" s="63">
        <f t="shared" si="341"/>
        <v>1000</v>
      </c>
      <c r="QQ34" s="35">
        <f t="shared" si="143"/>
        <v>1000</v>
      </c>
      <c r="QR34" s="40">
        <f t="shared" si="144"/>
        <v>0</v>
      </c>
      <c r="QS34" s="63">
        <f t="shared" si="145"/>
        <v>1000</v>
      </c>
    </row>
    <row r="35" spans="1:461" ht="16.5" thickBot="1">
      <c r="A35" s="2">
        <v>25</v>
      </c>
      <c r="B35" s="15" t="s">
        <v>25</v>
      </c>
      <c r="C35" s="41"/>
      <c r="D35" s="41"/>
      <c r="E35" s="66">
        <f t="shared" si="146"/>
        <v>0</v>
      </c>
      <c r="F35" s="41"/>
      <c r="G35" s="41"/>
      <c r="H35" s="66">
        <f t="shared" si="147"/>
        <v>0</v>
      </c>
      <c r="I35" s="41"/>
      <c r="J35" s="41"/>
      <c r="K35" s="66">
        <f t="shared" si="148"/>
        <v>0</v>
      </c>
      <c r="L35" s="41"/>
      <c r="M35" s="41"/>
      <c r="N35" s="66">
        <f t="shared" si="149"/>
        <v>0</v>
      </c>
      <c r="O35" s="41"/>
      <c r="P35" s="41"/>
      <c r="Q35" s="66">
        <f t="shared" si="150"/>
        <v>0</v>
      </c>
      <c r="R35" s="41"/>
      <c r="S35" s="41"/>
      <c r="T35" s="66">
        <f t="shared" si="151"/>
        <v>0</v>
      </c>
      <c r="U35" s="41"/>
      <c r="V35" s="41"/>
      <c r="W35" s="66">
        <f t="shared" si="152"/>
        <v>0</v>
      </c>
      <c r="X35" s="41"/>
      <c r="Y35" s="41"/>
      <c r="Z35" s="66">
        <f t="shared" si="153"/>
        <v>0</v>
      </c>
      <c r="AA35" s="41"/>
      <c r="AB35" s="41"/>
      <c r="AC35" s="66">
        <f t="shared" si="154"/>
        <v>0</v>
      </c>
      <c r="AD35" s="36">
        <f t="shared" si="155"/>
        <v>0</v>
      </c>
      <c r="AE35" s="41">
        <f t="shared" si="156"/>
        <v>0</v>
      </c>
      <c r="AF35" s="66">
        <f t="shared" si="157"/>
        <v>0</v>
      </c>
      <c r="AG35" s="41"/>
      <c r="AH35" s="41"/>
      <c r="AI35" s="66">
        <f t="shared" si="158"/>
        <v>0</v>
      </c>
      <c r="AJ35" s="41"/>
      <c r="AK35" s="41"/>
      <c r="AL35" s="66">
        <f t="shared" si="159"/>
        <v>0</v>
      </c>
      <c r="AM35" s="41"/>
      <c r="AN35" s="41"/>
      <c r="AO35" s="66">
        <f t="shared" si="160"/>
        <v>0</v>
      </c>
      <c r="AP35" s="41"/>
      <c r="AQ35" s="41"/>
      <c r="AR35" s="66">
        <f t="shared" si="161"/>
        <v>0</v>
      </c>
      <c r="AS35" s="41"/>
      <c r="AT35" s="41"/>
      <c r="AU35" s="66">
        <f t="shared" si="162"/>
        <v>0</v>
      </c>
      <c r="AV35" s="41"/>
      <c r="AW35" s="41"/>
      <c r="AX35" s="66">
        <f t="shared" si="163"/>
        <v>0</v>
      </c>
      <c r="AY35" s="41"/>
      <c r="AZ35" s="41"/>
      <c r="BA35" s="66">
        <f t="shared" si="164"/>
        <v>0</v>
      </c>
      <c r="BB35" s="41"/>
      <c r="BC35" s="41"/>
      <c r="BD35" s="66">
        <f t="shared" si="165"/>
        <v>0</v>
      </c>
      <c r="BE35" s="41"/>
      <c r="BF35" s="41"/>
      <c r="BG35" s="66">
        <f t="shared" si="166"/>
        <v>0</v>
      </c>
      <c r="BH35" s="36"/>
      <c r="BI35" s="41"/>
      <c r="BJ35" s="66">
        <f t="shared" si="167"/>
        <v>0</v>
      </c>
      <c r="BK35" s="36"/>
      <c r="BL35" s="41"/>
      <c r="BM35" s="66">
        <f t="shared" si="168"/>
        <v>0</v>
      </c>
      <c r="BN35" s="36"/>
      <c r="BO35" s="41"/>
      <c r="BP35" s="66">
        <f t="shared" si="169"/>
        <v>0</v>
      </c>
      <c r="BQ35" s="36"/>
      <c r="BR35" s="41"/>
      <c r="BS35" s="66">
        <f t="shared" si="170"/>
        <v>0</v>
      </c>
      <c r="BT35" s="36"/>
      <c r="BU35" s="41"/>
      <c r="BV35" s="66">
        <f t="shared" si="171"/>
        <v>0</v>
      </c>
      <c r="BW35" s="36"/>
      <c r="BX35" s="41"/>
      <c r="BY35" s="66">
        <f t="shared" si="172"/>
        <v>0</v>
      </c>
      <c r="BZ35" s="36"/>
      <c r="CA35" s="41"/>
      <c r="CB35" s="66">
        <f t="shared" si="173"/>
        <v>0</v>
      </c>
      <c r="CC35" s="36">
        <f t="shared" si="174"/>
        <v>0</v>
      </c>
      <c r="CD35" s="41">
        <f t="shared" si="174"/>
        <v>0</v>
      </c>
      <c r="CE35" s="66">
        <f t="shared" si="174"/>
        <v>0</v>
      </c>
      <c r="CF35" s="41"/>
      <c r="CG35" s="41"/>
      <c r="CH35" s="66">
        <f t="shared" si="175"/>
        <v>0</v>
      </c>
      <c r="CI35" s="41"/>
      <c r="CJ35" s="41"/>
      <c r="CK35" s="66">
        <f t="shared" si="176"/>
        <v>0</v>
      </c>
      <c r="CL35" s="41"/>
      <c r="CM35" s="41"/>
      <c r="CN35" s="66">
        <f t="shared" si="177"/>
        <v>0</v>
      </c>
      <c r="CO35" s="41"/>
      <c r="CP35" s="41"/>
      <c r="CQ35" s="66">
        <f t="shared" si="178"/>
        <v>0</v>
      </c>
      <c r="CR35" s="41"/>
      <c r="CS35" s="41"/>
      <c r="CT35" s="66">
        <f t="shared" si="179"/>
        <v>0</v>
      </c>
      <c r="CU35" s="41"/>
      <c r="CV35" s="41"/>
      <c r="CW35" s="66">
        <f t="shared" si="180"/>
        <v>0</v>
      </c>
      <c r="CX35" s="41"/>
      <c r="CY35" s="41"/>
      <c r="CZ35" s="66">
        <f t="shared" si="181"/>
        <v>0</v>
      </c>
      <c r="DA35" s="36">
        <f t="shared" si="182"/>
        <v>0</v>
      </c>
      <c r="DB35" s="41">
        <f t="shared" si="183"/>
        <v>0</v>
      </c>
      <c r="DC35" s="66">
        <f t="shared" si="184"/>
        <v>0</v>
      </c>
      <c r="DD35" s="41"/>
      <c r="DE35" s="41"/>
      <c r="DF35" s="66">
        <f t="shared" si="185"/>
        <v>0</v>
      </c>
      <c r="DG35" s="41"/>
      <c r="DH35" s="41"/>
      <c r="DI35" s="66">
        <f t="shared" si="186"/>
        <v>0</v>
      </c>
      <c r="DJ35" s="41"/>
      <c r="DK35" s="41"/>
      <c r="DL35" s="66">
        <f t="shared" si="187"/>
        <v>0</v>
      </c>
      <c r="DM35" s="36">
        <f t="shared" si="188"/>
        <v>0</v>
      </c>
      <c r="DN35" s="41">
        <f t="shared" si="189"/>
        <v>0</v>
      </c>
      <c r="DO35" s="66">
        <f t="shared" si="190"/>
        <v>0</v>
      </c>
      <c r="DP35" s="41"/>
      <c r="DQ35" s="41"/>
      <c r="DR35" s="66">
        <f t="shared" si="191"/>
        <v>0</v>
      </c>
      <c r="DS35" s="41"/>
      <c r="DT35" s="41"/>
      <c r="DU35" s="66">
        <f t="shared" si="192"/>
        <v>0</v>
      </c>
      <c r="DV35" s="41"/>
      <c r="DW35" s="41"/>
      <c r="DX35" s="66">
        <f t="shared" si="193"/>
        <v>0</v>
      </c>
      <c r="DY35" s="36">
        <f t="shared" si="194"/>
        <v>0</v>
      </c>
      <c r="DZ35" s="41">
        <f t="shared" si="195"/>
        <v>0</v>
      </c>
      <c r="EA35" s="66">
        <f t="shared" si="196"/>
        <v>0</v>
      </c>
      <c r="EB35" s="41"/>
      <c r="EC35" s="41"/>
      <c r="ED35" s="66">
        <f t="shared" si="197"/>
        <v>0</v>
      </c>
      <c r="EE35" s="41"/>
      <c r="EF35" s="41"/>
      <c r="EG35" s="66">
        <f t="shared" si="198"/>
        <v>0</v>
      </c>
      <c r="EH35" s="41"/>
      <c r="EI35" s="41"/>
      <c r="EJ35" s="66">
        <f t="shared" si="199"/>
        <v>0</v>
      </c>
      <c r="EK35" s="41"/>
      <c r="EL35" s="41"/>
      <c r="EM35" s="66">
        <f t="shared" si="200"/>
        <v>0</v>
      </c>
      <c r="EN35" s="41"/>
      <c r="EO35" s="41"/>
      <c r="EP35" s="66">
        <f t="shared" si="201"/>
        <v>0</v>
      </c>
      <c r="EQ35" s="41"/>
      <c r="ER35" s="41"/>
      <c r="ES35" s="66">
        <f t="shared" si="202"/>
        <v>0</v>
      </c>
      <c r="ET35" s="41"/>
      <c r="EU35" s="41"/>
      <c r="EV35" s="66">
        <f t="shared" si="203"/>
        <v>0</v>
      </c>
      <c r="EW35" s="36">
        <f t="shared" si="204"/>
        <v>0</v>
      </c>
      <c r="EX35" s="41">
        <f t="shared" si="205"/>
        <v>0</v>
      </c>
      <c r="EY35" s="66">
        <f t="shared" si="206"/>
        <v>0</v>
      </c>
      <c r="EZ35" s="41"/>
      <c r="FA35" s="41"/>
      <c r="FB35" s="66">
        <f t="shared" si="207"/>
        <v>0</v>
      </c>
      <c r="FC35" s="41"/>
      <c r="FD35" s="41"/>
      <c r="FE35" s="66">
        <f t="shared" si="208"/>
        <v>0</v>
      </c>
      <c r="FF35" s="36">
        <f t="shared" si="209"/>
        <v>0</v>
      </c>
      <c r="FG35" s="41">
        <f t="shared" si="210"/>
        <v>0</v>
      </c>
      <c r="FH35" s="66">
        <f t="shared" si="211"/>
        <v>0</v>
      </c>
      <c r="FI35" s="41"/>
      <c r="FJ35" s="41"/>
      <c r="FK35" s="66">
        <f t="shared" si="212"/>
        <v>0</v>
      </c>
      <c r="FL35" s="41"/>
      <c r="FM35" s="41"/>
      <c r="FN35" s="66">
        <f t="shared" si="213"/>
        <v>0</v>
      </c>
      <c r="FO35" s="41"/>
      <c r="FP35" s="41"/>
      <c r="FQ35" s="66">
        <f t="shared" si="214"/>
        <v>0</v>
      </c>
      <c r="FR35" s="41"/>
      <c r="FS35" s="41"/>
      <c r="FT35" s="66">
        <f t="shared" si="215"/>
        <v>0</v>
      </c>
      <c r="FU35" s="36">
        <f t="shared" si="216"/>
        <v>0</v>
      </c>
      <c r="FV35" s="41">
        <f t="shared" si="217"/>
        <v>0</v>
      </c>
      <c r="FW35" s="66">
        <f t="shared" si="218"/>
        <v>0</v>
      </c>
      <c r="FX35" s="41"/>
      <c r="FY35" s="41"/>
      <c r="FZ35" s="66">
        <f t="shared" si="219"/>
        <v>0</v>
      </c>
      <c r="GA35" s="36"/>
      <c r="GB35" s="41"/>
      <c r="GC35" s="66">
        <f t="shared" si="220"/>
        <v>0</v>
      </c>
      <c r="GD35" s="41"/>
      <c r="GE35" s="41"/>
      <c r="GF35" s="66">
        <f t="shared" si="221"/>
        <v>0</v>
      </c>
      <c r="GG35" s="36">
        <f t="shared" si="222"/>
        <v>0</v>
      </c>
      <c r="GH35" s="41">
        <f t="shared" si="223"/>
        <v>0</v>
      </c>
      <c r="GI35" s="66">
        <f t="shared" si="224"/>
        <v>0</v>
      </c>
      <c r="GJ35" s="36">
        <f t="shared" si="225"/>
        <v>0</v>
      </c>
      <c r="GK35" s="41">
        <f t="shared" si="226"/>
        <v>0</v>
      </c>
      <c r="GL35" s="66">
        <f t="shared" si="227"/>
        <v>0</v>
      </c>
      <c r="GM35" s="41"/>
      <c r="GN35" s="41"/>
      <c r="GO35" s="66">
        <f t="shared" si="228"/>
        <v>0</v>
      </c>
      <c r="GP35" s="41"/>
      <c r="GQ35" s="41"/>
      <c r="GR35" s="66">
        <f t="shared" si="229"/>
        <v>0</v>
      </c>
      <c r="GS35" s="41"/>
      <c r="GT35" s="41"/>
      <c r="GU35" s="66">
        <f t="shared" si="230"/>
        <v>0</v>
      </c>
      <c r="GV35" s="41"/>
      <c r="GW35" s="41"/>
      <c r="GX35" s="66">
        <f t="shared" si="231"/>
        <v>0</v>
      </c>
      <c r="GY35" s="41"/>
      <c r="GZ35" s="41"/>
      <c r="HA35" s="66">
        <f t="shared" si="232"/>
        <v>0</v>
      </c>
      <c r="HB35" s="41"/>
      <c r="HC35" s="41"/>
      <c r="HD35" s="66">
        <f t="shared" si="233"/>
        <v>0</v>
      </c>
      <c r="HE35" s="36">
        <f t="shared" si="234"/>
        <v>0</v>
      </c>
      <c r="HF35" s="41">
        <f t="shared" si="235"/>
        <v>0</v>
      </c>
      <c r="HG35" s="66">
        <f t="shared" si="236"/>
        <v>0</v>
      </c>
      <c r="HH35" s="41"/>
      <c r="HI35" s="41"/>
      <c r="HJ35" s="66">
        <f t="shared" si="237"/>
        <v>0</v>
      </c>
      <c r="HK35" s="36"/>
      <c r="HL35" s="41"/>
      <c r="HM35" s="66">
        <f t="shared" si="238"/>
        <v>0</v>
      </c>
      <c r="HN35" s="36">
        <f t="shared" si="239"/>
        <v>0</v>
      </c>
      <c r="HO35" s="41">
        <f t="shared" si="240"/>
        <v>0</v>
      </c>
      <c r="HP35" s="66">
        <f t="shared" si="241"/>
        <v>0</v>
      </c>
      <c r="HQ35" s="41"/>
      <c r="HR35" s="41"/>
      <c r="HS35" s="66">
        <f t="shared" si="242"/>
        <v>0</v>
      </c>
      <c r="HT35" s="36"/>
      <c r="HU35" s="41"/>
      <c r="HV35" s="66">
        <f t="shared" si="243"/>
        <v>0</v>
      </c>
      <c r="HW35" s="41"/>
      <c r="HX35" s="41"/>
      <c r="HY35" s="66">
        <f t="shared" si="244"/>
        <v>0</v>
      </c>
      <c r="HZ35" s="36"/>
      <c r="IA35" s="41"/>
      <c r="IB35" s="66">
        <f t="shared" si="245"/>
        <v>0</v>
      </c>
      <c r="IC35" s="36">
        <f t="shared" si="246"/>
        <v>0</v>
      </c>
      <c r="ID35" s="41">
        <f t="shared" si="247"/>
        <v>0</v>
      </c>
      <c r="IE35" s="66">
        <f t="shared" si="248"/>
        <v>0</v>
      </c>
      <c r="IF35" s="41"/>
      <c r="IG35" s="41"/>
      <c r="IH35" s="66">
        <f t="shared" si="249"/>
        <v>0</v>
      </c>
      <c r="II35" s="36"/>
      <c r="IJ35" s="41"/>
      <c r="IK35" s="66">
        <f t="shared" si="250"/>
        <v>0</v>
      </c>
      <c r="IL35" s="41"/>
      <c r="IM35" s="41"/>
      <c r="IN35" s="66">
        <f t="shared" si="251"/>
        <v>0</v>
      </c>
      <c r="IO35" s="36">
        <f t="shared" si="252"/>
        <v>0</v>
      </c>
      <c r="IP35" s="41">
        <f t="shared" si="253"/>
        <v>0</v>
      </c>
      <c r="IQ35" s="66">
        <f t="shared" si="254"/>
        <v>0</v>
      </c>
      <c r="IR35" s="41"/>
      <c r="IS35" s="41"/>
      <c r="IT35" s="66">
        <f t="shared" si="255"/>
        <v>0</v>
      </c>
      <c r="IU35" s="41"/>
      <c r="IV35" s="41"/>
      <c r="IW35" s="66">
        <f t="shared" si="256"/>
        <v>0</v>
      </c>
      <c r="IX35" s="41"/>
      <c r="IY35" s="41"/>
      <c r="IZ35" s="66">
        <f t="shared" si="257"/>
        <v>0</v>
      </c>
      <c r="JA35" s="36">
        <f t="shared" si="258"/>
        <v>0</v>
      </c>
      <c r="JB35" s="41">
        <f t="shared" si="259"/>
        <v>0</v>
      </c>
      <c r="JC35" s="66">
        <f t="shared" si="260"/>
        <v>0</v>
      </c>
      <c r="JD35" s="41"/>
      <c r="JE35" s="41"/>
      <c r="JF35" s="66">
        <f t="shared" si="261"/>
        <v>0</v>
      </c>
      <c r="JG35" s="41"/>
      <c r="JH35" s="41"/>
      <c r="JI35" s="66">
        <f t="shared" si="262"/>
        <v>0</v>
      </c>
      <c r="JJ35" s="41"/>
      <c r="JK35" s="41"/>
      <c r="JL35" s="66">
        <f t="shared" si="263"/>
        <v>0</v>
      </c>
      <c r="JM35" s="36">
        <f t="shared" si="264"/>
        <v>0</v>
      </c>
      <c r="JN35" s="41">
        <f t="shared" si="265"/>
        <v>0</v>
      </c>
      <c r="JO35" s="66">
        <f t="shared" si="266"/>
        <v>0</v>
      </c>
      <c r="JP35" s="41">
        <f>4043-761-185-451+15</f>
        <v>2661</v>
      </c>
      <c r="JQ35" s="41">
        <f>48-9-31-5-35-59</f>
        <v>-91</v>
      </c>
      <c r="JR35" s="66">
        <f t="shared" si="267"/>
        <v>2570</v>
      </c>
      <c r="JS35" s="36"/>
      <c r="JT35" s="41"/>
      <c r="JU35" s="66">
        <f t="shared" si="268"/>
        <v>0</v>
      </c>
      <c r="JV35" s="36"/>
      <c r="JW35" s="41"/>
      <c r="JX35" s="66">
        <f t="shared" si="269"/>
        <v>0</v>
      </c>
      <c r="JY35" s="36">
        <f t="shared" si="270"/>
        <v>0</v>
      </c>
      <c r="JZ35" s="41">
        <f t="shared" si="271"/>
        <v>0</v>
      </c>
      <c r="KA35" s="66">
        <f t="shared" si="272"/>
        <v>0</v>
      </c>
      <c r="KB35" s="41"/>
      <c r="KC35" s="41"/>
      <c r="KD35" s="66">
        <f t="shared" si="273"/>
        <v>0</v>
      </c>
      <c r="KE35" s="36">
        <f t="shared" si="274"/>
        <v>2661</v>
      </c>
      <c r="KF35" s="41">
        <f t="shared" si="275"/>
        <v>-91</v>
      </c>
      <c r="KG35" s="66">
        <f t="shared" si="276"/>
        <v>2570</v>
      </c>
      <c r="KH35" s="36"/>
      <c r="KI35" s="41"/>
      <c r="KJ35" s="66">
        <f t="shared" si="277"/>
        <v>0</v>
      </c>
      <c r="KK35" s="41">
        <f>114462-72188+500+26081-904</f>
        <v>67951</v>
      </c>
      <c r="KL35" s="41">
        <f>-1367-2519-9329-2019-400-4578-2500-15000-51+1990-81-590-10-22-1503-3182+1-1277+83-10472-1219-9941-2698</f>
        <v>-66684</v>
      </c>
      <c r="KM35" s="66">
        <f t="shared" si="278"/>
        <v>1267</v>
      </c>
      <c r="KN35" s="41">
        <v>21911</v>
      </c>
      <c r="KO35" s="41"/>
      <c r="KP35" s="66">
        <f t="shared" si="279"/>
        <v>21911</v>
      </c>
      <c r="KQ35" s="36">
        <f t="shared" si="280"/>
        <v>89862</v>
      </c>
      <c r="KR35" s="41">
        <f t="shared" si="281"/>
        <v>-66684</v>
      </c>
      <c r="KS35" s="66">
        <f t="shared" si="282"/>
        <v>23178</v>
      </c>
      <c r="KT35" s="41">
        <f>6000-1885-2035</f>
        <v>2080</v>
      </c>
      <c r="KU35" s="41">
        <v>-430</v>
      </c>
      <c r="KV35" s="66">
        <f t="shared" si="283"/>
        <v>1650</v>
      </c>
      <c r="KW35" s="41">
        <f>18378-655-100-10928</f>
        <v>6695</v>
      </c>
      <c r="KX35" s="41">
        <v>-45</v>
      </c>
      <c r="KY35" s="66">
        <f t="shared" si="284"/>
        <v>6650</v>
      </c>
      <c r="KZ35" s="41">
        <f>27350-14060-2728-9000</f>
        <v>1562</v>
      </c>
      <c r="LA35" s="41">
        <v>-1500</v>
      </c>
      <c r="LB35" s="66">
        <f t="shared" si="285"/>
        <v>62</v>
      </c>
      <c r="LC35" s="41">
        <f>10000+1000-800-5200</f>
        <v>5000</v>
      </c>
      <c r="LD35" s="41"/>
      <c r="LE35" s="66">
        <f t="shared" si="286"/>
        <v>5000</v>
      </c>
      <c r="LF35" s="41">
        <v>120000</v>
      </c>
      <c r="LG35" s="41"/>
      <c r="LH35" s="66">
        <f t="shared" si="287"/>
        <v>120000</v>
      </c>
      <c r="LI35" s="41">
        <f>4000-3891</f>
        <v>109</v>
      </c>
      <c r="LJ35" s="41">
        <v>-20</v>
      </c>
      <c r="LK35" s="66">
        <f t="shared" si="288"/>
        <v>89</v>
      </c>
      <c r="LL35" s="41"/>
      <c r="LM35" s="41"/>
      <c r="LN35" s="66">
        <f t="shared" si="289"/>
        <v>0</v>
      </c>
      <c r="LO35" s="36">
        <f t="shared" si="290"/>
        <v>135446</v>
      </c>
      <c r="LP35" s="41">
        <f t="shared" si="291"/>
        <v>-1995</v>
      </c>
      <c r="LQ35" s="66">
        <f t="shared" si="292"/>
        <v>133451</v>
      </c>
      <c r="LR35" s="41">
        <v>823000</v>
      </c>
      <c r="LS35" s="41"/>
      <c r="LT35" s="66">
        <f t="shared" si="293"/>
        <v>823000</v>
      </c>
      <c r="LU35" s="41">
        <f>820000-4701-19554</f>
        <v>795745</v>
      </c>
      <c r="LV35" s="41"/>
      <c r="LW35" s="66">
        <f t="shared" si="294"/>
        <v>795745</v>
      </c>
      <c r="LX35" s="36">
        <f t="shared" si="295"/>
        <v>1844053</v>
      </c>
      <c r="LY35" s="41">
        <f t="shared" si="296"/>
        <v>-68679</v>
      </c>
      <c r="LZ35" s="66">
        <f t="shared" si="297"/>
        <v>1775374</v>
      </c>
      <c r="MA35" s="36">
        <f t="shared" si="298"/>
        <v>1846714</v>
      </c>
      <c r="MB35" s="41">
        <f t="shared" si="299"/>
        <v>-68770</v>
      </c>
      <c r="MC35" s="66">
        <f t="shared" si="300"/>
        <v>1777944</v>
      </c>
      <c r="MD35" s="41"/>
      <c r="ME35" s="41"/>
      <c r="MF35" s="66">
        <f t="shared" si="301"/>
        <v>0</v>
      </c>
      <c r="MG35" s="41"/>
      <c r="MH35" s="41"/>
      <c r="MI35" s="66">
        <f t="shared" si="302"/>
        <v>0</v>
      </c>
      <c r="MJ35" s="41"/>
      <c r="MK35" s="41"/>
      <c r="ML35" s="66">
        <f t="shared" si="303"/>
        <v>0</v>
      </c>
      <c r="MM35" s="41"/>
      <c r="MN35" s="41"/>
      <c r="MO35" s="66">
        <f t="shared" si="304"/>
        <v>0</v>
      </c>
      <c r="MP35" s="41"/>
      <c r="MQ35" s="41"/>
      <c r="MR35" s="66">
        <f t="shared" si="305"/>
        <v>0</v>
      </c>
      <c r="MS35" s="36"/>
      <c r="MT35" s="41"/>
      <c r="MU35" s="66">
        <f t="shared" si="306"/>
        <v>0</v>
      </c>
      <c r="MV35" s="41"/>
      <c r="MW35" s="41"/>
      <c r="MX35" s="66">
        <f t="shared" si="307"/>
        <v>0</v>
      </c>
      <c r="MY35" s="41"/>
      <c r="MZ35" s="41"/>
      <c r="NA35" s="66">
        <f t="shared" si="308"/>
        <v>0</v>
      </c>
      <c r="NB35" s="41"/>
      <c r="NC35" s="41"/>
      <c r="ND35" s="66">
        <f t="shared" si="309"/>
        <v>0</v>
      </c>
      <c r="NE35" s="36"/>
      <c r="NF35" s="41"/>
      <c r="NG35" s="66">
        <f t="shared" si="310"/>
        <v>0</v>
      </c>
      <c r="NH35" s="36"/>
      <c r="NI35" s="41"/>
      <c r="NJ35" s="66">
        <f t="shared" si="311"/>
        <v>0</v>
      </c>
      <c r="NK35" s="36">
        <f t="shared" si="312"/>
        <v>0</v>
      </c>
      <c r="NL35" s="41">
        <f t="shared" si="313"/>
        <v>0</v>
      </c>
      <c r="NM35" s="66">
        <f t="shared" si="314"/>
        <v>0</v>
      </c>
      <c r="NN35" s="41"/>
      <c r="NO35" s="41"/>
      <c r="NP35" s="66">
        <f t="shared" si="315"/>
        <v>0</v>
      </c>
      <c r="NQ35" s="41"/>
      <c r="NR35" s="41"/>
      <c r="NS35" s="66">
        <f t="shared" si="316"/>
        <v>0</v>
      </c>
      <c r="NT35" s="41"/>
      <c r="NU35" s="41"/>
      <c r="NV35" s="66">
        <f t="shared" si="317"/>
        <v>0</v>
      </c>
      <c r="NW35" s="36"/>
      <c r="NX35" s="41"/>
      <c r="NY35" s="66">
        <f t="shared" si="318"/>
        <v>0</v>
      </c>
      <c r="NZ35" s="41"/>
      <c r="OA35" s="41"/>
      <c r="OB35" s="66">
        <f t="shared" si="319"/>
        <v>0</v>
      </c>
      <c r="OC35" s="41"/>
      <c r="OD35" s="41"/>
      <c r="OE35" s="66">
        <f t="shared" si="320"/>
        <v>0</v>
      </c>
      <c r="OF35" s="36">
        <f t="shared" si="321"/>
        <v>0</v>
      </c>
      <c r="OG35" s="41">
        <f t="shared" si="321"/>
        <v>0</v>
      </c>
      <c r="OH35" s="66">
        <f t="shared" si="321"/>
        <v>0</v>
      </c>
      <c r="OI35" s="36"/>
      <c r="OJ35" s="41"/>
      <c r="OK35" s="66">
        <f t="shared" si="322"/>
        <v>0</v>
      </c>
      <c r="OL35" s="36"/>
      <c r="OM35" s="41"/>
      <c r="ON35" s="66">
        <f t="shared" si="323"/>
        <v>0</v>
      </c>
      <c r="OO35" s="36"/>
      <c r="OP35" s="41"/>
      <c r="OQ35" s="66">
        <f t="shared" si="324"/>
        <v>0</v>
      </c>
      <c r="OR35" s="36"/>
      <c r="OS35" s="41"/>
      <c r="OT35" s="66">
        <f t="shared" si="325"/>
        <v>0</v>
      </c>
      <c r="OU35" s="36"/>
      <c r="OV35" s="41"/>
      <c r="OW35" s="66">
        <f t="shared" si="326"/>
        <v>0</v>
      </c>
      <c r="OX35" s="36"/>
      <c r="OY35" s="41"/>
      <c r="OZ35" s="66">
        <f t="shared" si="327"/>
        <v>0</v>
      </c>
      <c r="PA35" s="36"/>
      <c r="PB35" s="41"/>
      <c r="PC35" s="66">
        <f t="shared" si="328"/>
        <v>0</v>
      </c>
      <c r="PD35" s="36"/>
      <c r="PE35" s="41"/>
      <c r="PF35" s="66">
        <f t="shared" si="329"/>
        <v>0</v>
      </c>
      <c r="PG35" s="36"/>
      <c r="PH35" s="41"/>
      <c r="PI35" s="66">
        <f t="shared" si="330"/>
        <v>0</v>
      </c>
      <c r="PJ35" s="36"/>
      <c r="PK35" s="41"/>
      <c r="PL35" s="66">
        <f t="shared" si="331"/>
        <v>0</v>
      </c>
      <c r="PM35" s="36">
        <f t="shared" si="332"/>
        <v>0</v>
      </c>
      <c r="PN35" s="41">
        <f t="shared" si="332"/>
        <v>0</v>
      </c>
      <c r="PO35" s="66">
        <f t="shared" si="332"/>
        <v>0</v>
      </c>
      <c r="PP35" s="36"/>
      <c r="PQ35" s="41"/>
      <c r="PR35" s="66">
        <f t="shared" si="333"/>
        <v>0</v>
      </c>
      <c r="PS35" s="36"/>
      <c r="PT35" s="41"/>
      <c r="PU35" s="66">
        <f t="shared" si="334"/>
        <v>0</v>
      </c>
      <c r="PV35" s="41"/>
      <c r="PW35" s="41"/>
      <c r="PX35" s="66">
        <f t="shared" si="335"/>
        <v>0</v>
      </c>
      <c r="PY35" s="36">
        <f t="shared" si="336"/>
        <v>0</v>
      </c>
      <c r="PZ35" s="41">
        <f t="shared" si="337"/>
        <v>0</v>
      </c>
      <c r="QA35" s="66">
        <f t="shared" si="338"/>
        <v>0</v>
      </c>
      <c r="QB35" s="36">
        <f t="shared" si="134"/>
        <v>0</v>
      </c>
      <c r="QC35" s="41">
        <f t="shared" si="135"/>
        <v>0</v>
      </c>
      <c r="QD35" s="66">
        <f t="shared" si="136"/>
        <v>0</v>
      </c>
      <c r="QE35" s="36">
        <f t="shared" si="137"/>
        <v>1846714</v>
      </c>
      <c r="QF35" s="41">
        <f t="shared" si="138"/>
        <v>-68770</v>
      </c>
      <c r="QG35" s="66">
        <f t="shared" si="139"/>
        <v>1777944</v>
      </c>
      <c r="QH35" s="36">
        <f t="shared" si="140"/>
        <v>1846714</v>
      </c>
      <c r="QI35" s="41">
        <f t="shared" si="141"/>
        <v>-68770</v>
      </c>
      <c r="QJ35" s="66">
        <f t="shared" si="142"/>
        <v>1777944</v>
      </c>
      <c r="QK35" s="36"/>
      <c r="QL35" s="41"/>
      <c r="QM35" s="57"/>
      <c r="QN35" s="36">
        <f t="shared" si="339"/>
        <v>1846714</v>
      </c>
      <c r="QO35" s="41">
        <f t="shared" si="340"/>
        <v>-68770</v>
      </c>
      <c r="QP35" s="66">
        <f t="shared" si="341"/>
        <v>1777944</v>
      </c>
      <c r="QQ35" s="36">
        <f t="shared" si="143"/>
        <v>1846714</v>
      </c>
      <c r="QR35" s="41">
        <f t="shared" si="144"/>
        <v>-68770</v>
      </c>
      <c r="QS35" s="66">
        <f t="shared" si="145"/>
        <v>1777944</v>
      </c>
    </row>
    <row r="36" spans="1:461" ht="16.5" thickBot="1">
      <c r="A36" s="5">
        <v>26</v>
      </c>
      <c r="B36" s="20" t="s">
        <v>45</v>
      </c>
      <c r="C36" s="44">
        <f>SUM(C17,C23,C24:C28,C31,C32:C35)</f>
        <v>1378145</v>
      </c>
      <c r="D36" s="44">
        <f>SUM(D17,D23,D24:D28,D31,D32:D35)</f>
        <v>-3880</v>
      </c>
      <c r="E36" s="65">
        <f t="shared" si="146"/>
        <v>1374265</v>
      </c>
      <c r="F36" s="44">
        <f t="shared" ref="F36" si="989">SUM(F17,F23,F24:F28,F31,F32:F35)</f>
        <v>450550</v>
      </c>
      <c r="G36" s="44">
        <f t="shared" ref="G36" si="990">SUM(G17,G23,G24:G28,G31,G32:G35)</f>
        <v>11210</v>
      </c>
      <c r="H36" s="65">
        <f t="shared" si="147"/>
        <v>461760</v>
      </c>
      <c r="I36" s="44">
        <f t="shared" ref="I36" si="991">SUM(I17,I23,I24:I28,I31,I32:I35)</f>
        <v>442869</v>
      </c>
      <c r="J36" s="44">
        <f t="shared" ref="J36" si="992">SUM(J17,J23,J24:J28,J31,J32:J35)</f>
        <v>22381</v>
      </c>
      <c r="K36" s="65">
        <f t="shared" si="148"/>
        <v>465250</v>
      </c>
      <c r="L36" s="44">
        <f t="shared" ref="L36" si="993">SUM(L17,L23,L24:L28,L31,L32:L35)</f>
        <v>536181</v>
      </c>
      <c r="M36" s="44">
        <f t="shared" ref="M36" si="994">SUM(M17,M23,M24:M28,M31,M32:M35)</f>
        <v>12397</v>
      </c>
      <c r="N36" s="65">
        <f t="shared" si="149"/>
        <v>548578</v>
      </c>
      <c r="O36" s="44">
        <f t="shared" ref="O36" si="995">SUM(O17,O23,O24:O28,O31,O32:O35)</f>
        <v>439504</v>
      </c>
      <c r="P36" s="44">
        <f t="shared" ref="P36" si="996">SUM(P17,P23,P24:P28,P31,P32:P35)</f>
        <v>18212</v>
      </c>
      <c r="Q36" s="65">
        <f t="shared" si="150"/>
        <v>457716</v>
      </c>
      <c r="R36" s="44">
        <f t="shared" ref="R36" si="997">SUM(R17,R23,R24:R28,R31,R32:R35)</f>
        <v>419449</v>
      </c>
      <c r="S36" s="44">
        <f t="shared" ref="S36" si="998">SUM(S17,S23,S24:S28,S31,S32:S35)</f>
        <v>9363</v>
      </c>
      <c r="T36" s="65">
        <f t="shared" si="151"/>
        <v>428812</v>
      </c>
      <c r="U36" s="44">
        <f t="shared" ref="U36" si="999">SUM(U17,U23,U24:U28,U31,U32:U35)</f>
        <v>22594</v>
      </c>
      <c r="V36" s="44">
        <f t="shared" ref="V36" si="1000">SUM(V17,V23,V24:V28,V31,V32:V35)</f>
        <v>1060</v>
      </c>
      <c r="W36" s="65">
        <f t="shared" si="152"/>
        <v>23654</v>
      </c>
      <c r="X36" s="44">
        <f t="shared" ref="X36" si="1001">SUM(X17,X23,X24:X28,X31,X32:X35)</f>
        <v>75293</v>
      </c>
      <c r="Y36" s="44">
        <f t="shared" ref="Y36" si="1002">SUM(Y17,Y23,Y24:Y28,Y31,Y32:Y35)</f>
        <v>474</v>
      </c>
      <c r="Z36" s="65">
        <f t="shared" si="153"/>
        <v>75767</v>
      </c>
      <c r="AA36" s="44">
        <f t="shared" ref="AA36" si="1003">SUM(AA17,AA23,AA24:AA28,AA31,AA32:AA35)</f>
        <v>346854</v>
      </c>
      <c r="AB36" s="44">
        <f t="shared" ref="AB36" si="1004">SUM(AB17,AB23,AB24:AB28,AB31,AB32:AB35)</f>
        <v>49874</v>
      </c>
      <c r="AC36" s="65">
        <f t="shared" si="154"/>
        <v>396728</v>
      </c>
      <c r="AD36" s="43">
        <f t="shared" si="155"/>
        <v>4111439</v>
      </c>
      <c r="AE36" s="44">
        <f t="shared" si="156"/>
        <v>121091</v>
      </c>
      <c r="AF36" s="65">
        <f t="shared" si="157"/>
        <v>4232530</v>
      </c>
      <c r="AG36" s="44">
        <f t="shared" ref="AG36" si="1005">SUM(AG17,AG23,AG24:AG28,AG31,AG32:AG35)</f>
        <v>5594</v>
      </c>
      <c r="AH36" s="44">
        <f t="shared" ref="AH36" si="1006">SUM(AH17,AH23,AH24:AH28,AH31,AH32:AH35)</f>
        <v>0</v>
      </c>
      <c r="AI36" s="65">
        <f t="shared" si="158"/>
        <v>5594</v>
      </c>
      <c r="AJ36" s="44">
        <f t="shared" ref="AJ36" si="1007">SUM(AJ17,AJ23,AJ24:AJ28,AJ31,AJ32:AJ35)</f>
        <v>2357098</v>
      </c>
      <c r="AK36" s="44">
        <f t="shared" ref="AK36" si="1008">SUM(AK17,AK23,AK24:AK28,AK31,AK32:AK35)</f>
        <v>25528</v>
      </c>
      <c r="AL36" s="65">
        <f t="shared" si="159"/>
        <v>2382626</v>
      </c>
      <c r="AM36" s="44">
        <f t="shared" ref="AM36" si="1009">SUM(AM17,AM23,AM24:AM28,AM31,AM32:AM35)</f>
        <v>97608</v>
      </c>
      <c r="AN36" s="44">
        <f t="shared" ref="AN36" si="1010">SUM(AN17,AN23,AN24:AN28,AN31,AN32:AN35)</f>
        <v>-13053</v>
      </c>
      <c r="AO36" s="65">
        <f t="shared" si="160"/>
        <v>84555</v>
      </c>
      <c r="AP36" s="44">
        <f t="shared" ref="AP36" si="1011">SUM(AP17,AP23,AP24:AP28,AP31,AP32:AP35)</f>
        <v>13005</v>
      </c>
      <c r="AQ36" s="44">
        <f t="shared" ref="AQ36" si="1012">SUM(AQ17,AQ23,AQ24:AQ28,AQ31,AQ32:AQ35)</f>
        <v>7682</v>
      </c>
      <c r="AR36" s="65">
        <f t="shared" si="161"/>
        <v>20687</v>
      </c>
      <c r="AS36" s="44">
        <f t="shared" ref="AS36" si="1013">SUM(AS17,AS23,AS24:AS28,AS31,AS32:AS35)</f>
        <v>68845</v>
      </c>
      <c r="AT36" s="44">
        <f t="shared" ref="AT36" si="1014">SUM(AT17,AT23,AT24:AT28,AT31,AT32:AT35)</f>
        <v>0</v>
      </c>
      <c r="AU36" s="65">
        <f t="shared" si="162"/>
        <v>68845</v>
      </c>
      <c r="AV36" s="44">
        <f t="shared" ref="AV36" si="1015">SUM(AV17,AV23,AV24:AV28,AV31,AV32:AV35)</f>
        <v>10618</v>
      </c>
      <c r="AW36" s="44">
        <f t="shared" ref="AW36" si="1016">SUM(AW17,AW23,AW24:AW28,AW31,AW32:AW35)</f>
        <v>-522</v>
      </c>
      <c r="AX36" s="65">
        <f t="shared" si="163"/>
        <v>10096</v>
      </c>
      <c r="AY36" s="44">
        <f t="shared" ref="AY36" si="1017">SUM(AY17,AY23,AY24:AY28,AY31,AY32:AY35)</f>
        <v>115695</v>
      </c>
      <c r="AZ36" s="44">
        <f t="shared" ref="AZ36" si="1018">SUM(AZ17,AZ23,AZ24:AZ28,AZ31,AZ32:AZ35)</f>
        <v>-2007</v>
      </c>
      <c r="BA36" s="65">
        <f t="shared" si="164"/>
        <v>113688</v>
      </c>
      <c r="BB36" s="44">
        <f t="shared" ref="BB36" si="1019">SUM(BB17,BB23,BB24:BB28,BB31,BB32:BB35)</f>
        <v>26107</v>
      </c>
      <c r="BC36" s="44">
        <f t="shared" ref="BC36" si="1020">SUM(BC17,BC23,BC24:BC28,BC31,BC32:BC35)</f>
        <v>2878</v>
      </c>
      <c r="BD36" s="65">
        <f t="shared" si="165"/>
        <v>28985</v>
      </c>
      <c r="BE36" s="44">
        <f t="shared" ref="BE36:BF36" si="1021">SUM(BE17,BE23,BE24:BE28,BE31,BE32:BE35)</f>
        <v>70</v>
      </c>
      <c r="BF36" s="44">
        <f t="shared" si="1021"/>
        <v>0</v>
      </c>
      <c r="BG36" s="65">
        <f t="shared" si="166"/>
        <v>70</v>
      </c>
      <c r="BH36" s="43">
        <f t="shared" ref="BH36:BI36" si="1022">SUM(BH17,BH23,BH24:BH28,BH31,BH32:BH35)</f>
        <v>16445</v>
      </c>
      <c r="BI36" s="44">
        <f t="shared" si="1022"/>
        <v>0</v>
      </c>
      <c r="BJ36" s="65">
        <f t="shared" si="167"/>
        <v>16445</v>
      </c>
      <c r="BK36" s="43">
        <f t="shared" ref="BK36:BL36" si="1023">SUM(BK17,BK23,BK24:BK28,BK31,BK32:BK35)</f>
        <v>48100</v>
      </c>
      <c r="BL36" s="44">
        <f t="shared" si="1023"/>
        <v>1100</v>
      </c>
      <c r="BM36" s="65">
        <f t="shared" si="168"/>
        <v>49200</v>
      </c>
      <c r="BN36" s="43">
        <f t="shared" ref="BN36:BO36" si="1024">SUM(BN17,BN23,BN24:BN28,BN31,BN32:BN35)</f>
        <v>8938</v>
      </c>
      <c r="BO36" s="44">
        <f t="shared" si="1024"/>
        <v>0</v>
      </c>
      <c r="BP36" s="65">
        <f t="shared" si="169"/>
        <v>8938</v>
      </c>
      <c r="BQ36" s="43">
        <f t="shared" ref="BQ36:BR36" si="1025">SUM(BQ17,BQ23,BQ24:BQ28,BQ31,BQ32:BQ35)</f>
        <v>31200</v>
      </c>
      <c r="BR36" s="44">
        <f t="shared" si="1025"/>
        <v>0</v>
      </c>
      <c r="BS36" s="65">
        <f t="shared" si="170"/>
        <v>31200</v>
      </c>
      <c r="BT36" s="43">
        <f t="shared" ref="BT36:BU36" si="1026">SUM(BT17,BT23,BT24:BT28,BT31,BT32:BT35)</f>
        <v>2273</v>
      </c>
      <c r="BU36" s="44">
        <f t="shared" si="1026"/>
        <v>51</v>
      </c>
      <c r="BV36" s="65">
        <f t="shared" si="171"/>
        <v>2324</v>
      </c>
      <c r="BW36" s="43">
        <f t="shared" ref="BW36:BX36" si="1027">SUM(BW17,BW23,BW24:BW28,BW31,BW32:BW35)</f>
        <v>0</v>
      </c>
      <c r="BX36" s="44">
        <f t="shared" si="1027"/>
        <v>10</v>
      </c>
      <c r="BY36" s="65">
        <f t="shared" si="172"/>
        <v>10</v>
      </c>
      <c r="BZ36" s="43">
        <f t="shared" ref="BZ36:CA36" si="1028">SUM(BZ17,BZ23,BZ24:BZ28,BZ31,BZ32:BZ35)</f>
        <v>0</v>
      </c>
      <c r="CA36" s="44">
        <f t="shared" si="1028"/>
        <v>27</v>
      </c>
      <c r="CB36" s="65">
        <f t="shared" si="173"/>
        <v>27</v>
      </c>
      <c r="CC36" s="43">
        <f t="shared" si="174"/>
        <v>2796002</v>
      </c>
      <c r="CD36" s="44">
        <f t="shared" si="174"/>
        <v>21694</v>
      </c>
      <c r="CE36" s="65">
        <f t="shared" si="174"/>
        <v>2817696</v>
      </c>
      <c r="CF36" s="44">
        <f t="shared" ref="CF36" si="1029">SUM(CF17,CF23,CF24:CF28,CF31,CF32:CF35)</f>
        <v>47771</v>
      </c>
      <c r="CG36" s="44">
        <f t="shared" ref="CG36" si="1030">SUM(CG17,CG23,CG24:CG28,CG31,CG32:CG35)</f>
        <v>0</v>
      </c>
      <c r="CH36" s="65">
        <f t="shared" si="175"/>
        <v>47771</v>
      </c>
      <c r="CI36" s="44">
        <f t="shared" ref="CI36" si="1031">SUM(CI17,CI23,CI24:CI28,CI31,CI32:CI35)</f>
        <v>41776</v>
      </c>
      <c r="CJ36" s="44">
        <f t="shared" ref="CJ36" si="1032">SUM(CJ17,CJ23,CJ24:CJ28,CJ31,CJ32:CJ35)</f>
        <v>-1422</v>
      </c>
      <c r="CK36" s="65">
        <f t="shared" si="176"/>
        <v>40354</v>
      </c>
      <c r="CL36" s="44">
        <f t="shared" ref="CL36" si="1033">SUM(CL17,CL23,CL24:CL28,CL31,CL32:CL35)</f>
        <v>134583</v>
      </c>
      <c r="CM36" s="44">
        <f t="shared" ref="CM36" si="1034">SUM(CM17,CM23,CM24:CM28,CM31,CM32:CM35)</f>
        <v>0</v>
      </c>
      <c r="CN36" s="65">
        <f t="shared" si="177"/>
        <v>134583</v>
      </c>
      <c r="CO36" s="44">
        <f t="shared" ref="CO36" si="1035">SUM(CO17,CO23,CO24:CO28,CO31,CO32:CO35)</f>
        <v>6008</v>
      </c>
      <c r="CP36" s="44">
        <f t="shared" ref="CP36" si="1036">SUM(CP17,CP23,CP24:CP28,CP31,CP32:CP35)</f>
        <v>0</v>
      </c>
      <c r="CQ36" s="65">
        <f t="shared" si="178"/>
        <v>6008</v>
      </c>
      <c r="CR36" s="44">
        <f t="shared" ref="CR36:CS36" si="1037">SUM(CR17,CR23,CR24:CR28,CR31,CR32:CR35)</f>
        <v>3144</v>
      </c>
      <c r="CS36" s="44">
        <f t="shared" si="1037"/>
        <v>0</v>
      </c>
      <c r="CT36" s="65">
        <f t="shared" si="179"/>
        <v>3144</v>
      </c>
      <c r="CU36" s="44">
        <f t="shared" ref="CU36:CV36" si="1038">SUM(CU17,CU23,CU24:CU28,CU31,CU32:CU35)</f>
        <v>4840</v>
      </c>
      <c r="CV36" s="44">
        <f t="shared" si="1038"/>
        <v>0</v>
      </c>
      <c r="CW36" s="65">
        <f t="shared" si="180"/>
        <v>4840</v>
      </c>
      <c r="CX36" s="44">
        <f t="shared" ref="CX36:CY36" si="1039">SUM(CX17,CX23,CX24:CX28,CX31,CX32:CX35)</f>
        <v>39594</v>
      </c>
      <c r="CY36" s="44">
        <f t="shared" si="1039"/>
        <v>0</v>
      </c>
      <c r="CZ36" s="65">
        <f t="shared" si="181"/>
        <v>39594</v>
      </c>
      <c r="DA36" s="43">
        <f t="shared" si="182"/>
        <v>277716</v>
      </c>
      <c r="DB36" s="44">
        <f t="shared" si="183"/>
        <v>-1422</v>
      </c>
      <c r="DC36" s="65">
        <f t="shared" si="184"/>
        <v>276294</v>
      </c>
      <c r="DD36" s="44">
        <f t="shared" ref="DD36:DE36" si="1040">SUM(DD17,DD23,DD24:DD28,DD31,DD32:DD35)</f>
        <v>363692</v>
      </c>
      <c r="DE36" s="44">
        <f t="shared" si="1040"/>
        <v>2313</v>
      </c>
      <c r="DF36" s="65">
        <f t="shared" si="185"/>
        <v>366005</v>
      </c>
      <c r="DG36" s="44">
        <f t="shared" ref="DG36:DH36" si="1041">SUM(DG17,DG23,DG24:DG28,DG31,DG32:DG35)</f>
        <v>726000</v>
      </c>
      <c r="DH36" s="44">
        <f t="shared" si="1041"/>
        <v>20000</v>
      </c>
      <c r="DI36" s="65">
        <f t="shared" si="186"/>
        <v>746000</v>
      </c>
      <c r="DJ36" s="44">
        <f t="shared" ref="DJ36:DK36" si="1042">SUM(DJ17,DJ23,DJ24:DJ28,DJ31,DJ32:DJ35)</f>
        <v>10764</v>
      </c>
      <c r="DK36" s="44">
        <f t="shared" si="1042"/>
        <v>0</v>
      </c>
      <c r="DL36" s="65">
        <f t="shared" si="187"/>
        <v>10764</v>
      </c>
      <c r="DM36" s="43">
        <f t="shared" si="188"/>
        <v>1100456</v>
      </c>
      <c r="DN36" s="44">
        <f t="shared" si="189"/>
        <v>22313</v>
      </c>
      <c r="DO36" s="65">
        <f t="shared" si="190"/>
        <v>1122769</v>
      </c>
      <c r="DP36" s="44">
        <f t="shared" ref="DP36:DQ36" si="1043">SUM(DP17,DP23,DP24:DP28,DP31,DP32:DP35)</f>
        <v>276529</v>
      </c>
      <c r="DQ36" s="44">
        <f t="shared" si="1043"/>
        <v>0</v>
      </c>
      <c r="DR36" s="65">
        <f t="shared" si="191"/>
        <v>276529</v>
      </c>
      <c r="DS36" s="44">
        <f t="shared" ref="DS36:DT36" si="1044">SUM(DS17,DS23,DS24:DS28,DS31,DS32:DS35)</f>
        <v>60675</v>
      </c>
      <c r="DT36" s="44">
        <f t="shared" si="1044"/>
        <v>-1000</v>
      </c>
      <c r="DU36" s="65">
        <f t="shared" si="192"/>
        <v>59675</v>
      </c>
      <c r="DV36" s="44">
        <f t="shared" ref="DV36:DW36" si="1045">SUM(DV17,DV23,DV24:DV28,DV31,DV32:DV35)</f>
        <v>148000</v>
      </c>
      <c r="DW36" s="44">
        <f t="shared" si="1045"/>
        <v>-5000</v>
      </c>
      <c r="DX36" s="65">
        <f t="shared" si="193"/>
        <v>143000</v>
      </c>
      <c r="DY36" s="43">
        <f t="shared" si="194"/>
        <v>485204</v>
      </c>
      <c r="DZ36" s="44">
        <f t="shared" si="195"/>
        <v>-6000</v>
      </c>
      <c r="EA36" s="65">
        <f t="shared" si="196"/>
        <v>479204</v>
      </c>
      <c r="EB36" s="44">
        <f t="shared" ref="EB36:EC36" si="1046">SUM(EB17,EB23,EB24:EB28,EB31,EB32:EB35)</f>
        <v>10000</v>
      </c>
      <c r="EC36" s="44">
        <f t="shared" si="1046"/>
        <v>0</v>
      </c>
      <c r="ED36" s="65">
        <f t="shared" si="197"/>
        <v>10000</v>
      </c>
      <c r="EE36" s="44">
        <f t="shared" ref="EE36:EF36" si="1047">SUM(EE17,EE23,EE24:EE28,EE31,EE32:EE35)</f>
        <v>246778</v>
      </c>
      <c r="EF36" s="44">
        <f t="shared" si="1047"/>
        <v>1507</v>
      </c>
      <c r="EG36" s="65">
        <f t="shared" si="198"/>
        <v>248285</v>
      </c>
      <c r="EH36" s="44">
        <f t="shared" ref="EH36:EI36" si="1048">SUM(EH17,EH23,EH24:EH28,EH31,EH32:EH35)</f>
        <v>18106</v>
      </c>
      <c r="EI36" s="44">
        <f t="shared" si="1048"/>
        <v>8453</v>
      </c>
      <c r="EJ36" s="65">
        <f t="shared" si="199"/>
        <v>26559</v>
      </c>
      <c r="EK36" s="44">
        <f t="shared" ref="EK36:EL36" si="1049">SUM(EK17,EK23,EK24:EK28,EK31,EK32:EK35)</f>
        <v>138427</v>
      </c>
      <c r="EL36" s="44">
        <f t="shared" si="1049"/>
        <v>6754</v>
      </c>
      <c r="EM36" s="65">
        <f t="shared" si="200"/>
        <v>145181</v>
      </c>
      <c r="EN36" s="44">
        <f t="shared" ref="EN36:EO36" si="1050">SUM(EN17,EN23,EN24:EN28,EN31,EN32:EN35)</f>
        <v>99358</v>
      </c>
      <c r="EO36" s="44">
        <f t="shared" si="1050"/>
        <v>18</v>
      </c>
      <c r="EP36" s="65">
        <f t="shared" si="201"/>
        <v>99376</v>
      </c>
      <c r="EQ36" s="44">
        <f t="shared" ref="EQ36:ER36" si="1051">SUM(EQ17,EQ23,EQ24:EQ28,EQ31,EQ32:EQ35)</f>
        <v>12361</v>
      </c>
      <c r="ER36" s="44">
        <f t="shared" si="1051"/>
        <v>497</v>
      </c>
      <c r="ES36" s="65">
        <f t="shared" si="202"/>
        <v>12858</v>
      </c>
      <c r="ET36" s="44">
        <f t="shared" ref="ET36:EU36" si="1052">SUM(ET17,ET23,ET24:ET28,ET31,ET32:ET35)</f>
        <v>50509</v>
      </c>
      <c r="EU36" s="44">
        <f t="shared" si="1052"/>
        <v>-3262</v>
      </c>
      <c r="EV36" s="65">
        <f t="shared" si="203"/>
        <v>47247</v>
      </c>
      <c r="EW36" s="43">
        <f t="shared" si="204"/>
        <v>565539</v>
      </c>
      <c r="EX36" s="44">
        <f t="shared" si="205"/>
        <v>13967</v>
      </c>
      <c r="EY36" s="65">
        <f t="shared" si="206"/>
        <v>579506</v>
      </c>
      <c r="EZ36" s="44">
        <f t="shared" ref="EZ36:FA36" si="1053">SUM(EZ17,EZ23,EZ24:EZ28,EZ31,EZ32:EZ35)</f>
        <v>102124</v>
      </c>
      <c r="FA36" s="44">
        <f t="shared" si="1053"/>
        <v>-12185</v>
      </c>
      <c r="FB36" s="65">
        <f t="shared" si="207"/>
        <v>89939</v>
      </c>
      <c r="FC36" s="44">
        <f t="shared" ref="FC36:FD36" si="1054">SUM(FC17,FC23,FC24:FC28,FC31,FC32:FC35)</f>
        <v>27993</v>
      </c>
      <c r="FD36" s="44">
        <f t="shared" si="1054"/>
        <v>-3007</v>
      </c>
      <c r="FE36" s="65">
        <f t="shared" si="208"/>
        <v>24986</v>
      </c>
      <c r="FF36" s="43">
        <f t="shared" si="209"/>
        <v>130117</v>
      </c>
      <c r="FG36" s="44">
        <f t="shared" si="210"/>
        <v>-15192</v>
      </c>
      <c r="FH36" s="65">
        <f t="shared" si="211"/>
        <v>114925</v>
      </c>
      <c r="FI36" s="44">
        <f t="shared" ref="FI36:FJ36" si="1055">SUM(FI17,FI23,FI24:FI28,FI31,FI32:FI35)</f>
        <v>3905</v>
      </c>
      <c r="FJ36" s="44">
        <f t="shared" si="1055"/>
        <v>0</v>
      </c>
      <c r="FK36" s="65">
        <f t="shared" si="212"/>
        <v>3905</v>
      </c>
      <c r="FL36" s="44">
        <f t="shared" ref="FL36:FM36" si="1056">SUM(FL17,FL23,FL24:FL28,FL31,FL32:FL35)</f>
        <v>4017</v>
      </c>
      <c r="FM36" s="44">
        <f t="shared" si="1056"/>
        <v>122</v>
      </c>
      <c r="FN36" s="65">
        <f t="shared" si="213"/>
        <v>4139</v>
      </c>
      <c r="FO36" s="44">
        <f t="shared" ref="FO36:FP36" si="1057">SUM(FO17,FO23,FO24:FO28,FO31,FO32:FO35)</f>
        <v>1764</v>
      </c>
      <c r="FP36" s="44">
        <f t="shared" si="1057"/>
        <v>590</v>
      </c>
      <c r="FQ36" s="65">
        <f t="shared" si="214"/>
        <v>2354</v>
      </c>
      <c r="FR36" s="44">
        <f t="shared" ref="FR36:FS36" si="1058">SUM(FR17,FR23,FR24:FR28,FR31,FR32:FR35)</f>
        <v>2169</v>
      </c>
      <c r="FS36" s="44">
        <f t="shared" si="1058"/>
        <v>-338</v>
      </c>
      <c r="FT36" s="65">
        <f t="shared" si="215"/>
        <v>1831</v>
      </c>
      <c r="FU36" s="43">
        <f t="shared" si="216"/>
        <v>11855</v>
      </c>
      <c r="FV36" s="44">
        <f t="shared" si="217"/>
        <v>374</v>
      </c>
      <c r="FW36" s="65">
        <f t="shared" si="218"/>
        <v>12229</v>
      </c>
      <c r="FX36" s="44">
        <f t="shared" ref="FX36:FY36" si="1059">SUM(FX17,FX23,FX24:FX28,FX31,FX32:FX35)</f>
        <v>41533</v>
      </c>
      <c r="FY36" s="44">
        <f t="shared" si="1059"/>
        <v>197512</v>
      </c>
      <c r="FZ36" s="65">
        <f t="shared" si="219"/>
        <v>239045</v>
      </c>
      <c r="GA36" s="43">
        <f t="shared" ref="GA36" si="1060">SUM(GA17,GA23,GA24:GA28,GA31,GA32:GA35)</f>
        <v>0</v>
      </c>
      <c r="GB36" s="44">
        <f t="shared" ref="GB36" si="1061">SUM(GB17,GB23,GB24:GB28,GB31,GB32:GB35)</f>
        <v>0</v>
      </c>
      <c r="GC36" s="65">
        <f t="shared" si="220"/>
        <v>0</v>
      </c>
      <c r="GD36" s="44">
        <f t="shared" ref="GD36:GE36" si="1062">SUM(GD17,GD23,GD24:GD28,GD31,GD32:GD35)</f>
        <v>304258</v>
      </c>
      <c r="GE36" s="44">
        <f t="shared" si="1062"/>
        <v>-35000</v>
      </c>
      <c r="GF36" s="65">
        <f t="shared" si="221"/>
        <v>269258</v>
      </c>
      <c r="GG36" s="43">
        <f t="shared" si="222"/>
        <v>345791</v>
      </c>
      <c r="GH36" s="44">
        <f t="shared" si="223"/>
        <v>162512</v>
      </c>
      <c r="GI36" s="65">
        <f t="shared" si="224"/>
        <v>508303</v>
      </c>
      <c r="GJ36" s="43">
        <f t="shared" si="225"/>
        <v>5722680</v>
      </c>
      <c r="GK36" s="44">
        <f t="shared" si="226"/>
        <v>198246</v>
      </c>
      <c r="GL36" s="65">
        <f t="shared" si="227"/>
        <v>5920926</v>
      </c>
      <c r="GM36" s="44">
        <f t="shared" ref="GM36:GN36" si="1063">SUM(GM17,GM23,GM24:GM28,GM31,GM32:GM35)</f>
        <v>167766</v>
      </c>
      <c r="GN36" s="44">
        <f t="shared" si="1063"/>
        <v>7412</v>
      </c>
      <c r="GO36" s="65">
        <f t="shared" si="228"/>
        <v>175178</v>
      </c>
      <c r="GP36" s="44">
        <f t="shared" ref="GP36:GQ36" si="1064">SUM(GP17,GP23,GP24:GP28,GP31,GP32:GP35)</f>
        <v>50905</v>
      </c>
      <c r="GQ36" s="44">
        <f t="shared" si="1064"/>
        <v>2500</v>
      </c>
      <c r="GR36" s="65">
        <f t="shared" si="229"/>
        <v>53405</v>
      </c>
      <c r="GS36" s="44">
        <f t="shared" ref="GS36:GT36" si="1065">SUM(GS17,GS23,GS24:GS28,GS31,GS32:GS35)</f>
        <v>65873</v>
      </c>
      <c r="GT36" s="44">
        <f t="shared" si="1065"/>
        <v>1500</v>
      </c>
      <c r="GU36" s="65">
        <f t="shared" si="230"/>
        <v>67373</v>
      </c>
      <c r="GV36" s="44">
        <f t="shared" ref="GV36:GW36" si="1066">SUM(GV17,GV23,GV24:GV28,GV31,GV32:GV35)</f>
        <v>36482</v>
      </c>
      <c r="GW36" s="44">
        <f t="shared" si="1066"/>
        <v>0</v>
      </c>
      <c r="GX36" s="65">
        <f t="shared" si="231"/>
        <v>36482</v>
      </c>
      <c r="GY36" s="44">
        <f t="shared" ref="GY36:GZ36" si="1067">SUM(GY17,GY23,GY24:GY28,GY31,GY32:GY35)</f>
        <v>54783</v>
      </c>
      <c r="GZ36" s="44">
        <f t="shared" si="1067"/>
        <v>-359</v>
      </c>
      <c r="HA36" s="65">
        <f t="shared" si="232"/>
        <v>54424</v>
      </c>
      <c r="HB36" s="44">
        <f t="shared" ref="HB36:HC36" si="1068">SUM(HB17,HB23,HB24:HB28,HB31,HB32:HB35)</f>
        <v>2455</v>
      </c>
      <c r="HC36" s="44">
        <f t="shared" si="1068"/>
        <v>0</v>
      </c>
      <c r="HD36" s="65">
        <f t="shared" si="233"/>
        <v>2455</v>
      </c>
      <c r="HE36" s="43">
        <f t="shared" si="234"/>
        <v>378264</v>
      </c>
      <c r="HF36" s="44">
        <f t="shared" si="235"/>
        <v>11053</v>
      </c>
      <c r="HG36" s="65">
        <f t="shared" si="236"/>
        <v>389317</v>
      </c>
      <c r="HH36" s="44">
        <f t="shared" ref="HH36:HI36" si="1069">SUM(HH17,HH23,HH24:HH28,HH31,HH32:HH35)</f>
        <v>3446914</v>
      </c>
      <c r="HI36" s="44">
        <f t="shared" si="1069"/>
        <v>41427</v>
      </c>
      <c r="HJ36" s="65">
        <f t="shared" si="237"/>
        <v>3488341</v>
      </c>
      <c r="HK36" s="43">
        <f t="shared" ref="HK36" si="1070">SUM(HK17,HK23,HK24:HK28,HK31,HK32:HK35)</f>
        <v>143040</v>
      </c>
      <c r="HL36" s="44">
        <f t="shared" ref="HL36" si="1071">SUM(HL17,HL23,HL24:HL28,HL31,HL32:HL35)</f>
        <v>0</v>
      </c>
      <c r="HM36" s="65">
        <f t="shared" si="238"/>
        <v>143040</v>
      </c>
      <c r="HN36" s="43">
        <f t="shared" si="239"/>
        <v>3589954</v>
      </c>
      <c r="HO36" s="44">
        <f t="shared" si="240"/>
        <v>41427</v>
      </c>
      <c r="HP36" s="65">
        <f t="shared" si="241"/>
        <v>3631381</v>
      </c>
      <c r="HQ36" s="44">
        <f t="shared" ref="HQ36:HR36" si="1072">SUM(HQ17,HQ23,HQ24:HQ28,HQ31,HQ32:HQ35)</f>
        <v>42904</v>
      </c>
      <c r="HR36" s="44">
        <f t="shared" si="1072"/>
        <v>0</v>
      </c>
      <c r="HS36" s="65">
        <f t="shared" si="242"/>
        <v>42904</v>
      </c>
      <c r="HT36" s="43">
        <f t="shared" ref="HT36" si="1073">SUM(HT17,HT23,HT24:HT28,HT31,HT32:HT35)</f>
        <v>0</v>
      </c>
      <c r="HU36" s="44">
        <f t="shared" ref="HU36" si="1074">SUM(HU17,HU23,HU24:HU28,HU31,HU32:HU35)</f>
        <v>22</v>
      </c>
      <c r="HV36" s="65">
        <f t="shared" si="243"/>
        <v>22</v>
      </c>
      <c r="HW36" s="44">
        <f t="shared" ref="HW36:HX36" si="1075">SUM(HW17,HW23,HW24:HW28,HW31,HW32:HW35)</f>
        <v>84106</v>
      </c>
      <c r="HX36" s="44">
        <f t="shared" si="1075"/>
        <v>5210</v>
      </c>
      <c r="HY36" s="65">
        <f t="shared" si="244"/>
        <v>89316</v>
      </c>
      <c r="HZ36" s="43">
        <f t="shared" ref="HZ36" si="1076">SUM(HZ17,HZ23,HZ24:HZ28,HZ31,HZ32:HZ35)</f>
        <v>3883</v>
      </c>
      <c r="IA36" s="44">
        <f t="shared" ref="IA36" si="1077">SUM(IA17,IA23,IA24:IA28,IA31,IA32:IA35)</f>
        <v>0</v>
      </c>
      <c r="IB36" s="65">
        <f t="shared" si="245"/>
        <v>3883</v>
      </c>
      <c r="IC36" s="43">
        <f t="shared" si="246"/>
        <v>130893</v>
      </c>
      <c r="ID36" s="44">
        <f t="shared" si="247"/>
        <v>5232</v>
      </c>
      <c r="IE36" s="65">
        <f t="shared" si="248"/>
        <v>136125</v>
      </c>
      <c r="IF36" s="44">
        <f t="shared" ref="IF36:IG36" si="1078">SUM(IF17,IF23,IF24:IF28,IF31,IF32:IF35)</f>
        <v>170434</v>
      </c>
      <c r="IG36" s="44">
        <f t="shared" si="1078"/>
        <v>-12789</v>
      </c>
      <c r="IH36" s="65">
        <f t="shared" si="249"/>
        <v>157645</v>
      </c>
      <c r="II36" s="43">
        <f t="shared" ref="II36" si="1079">SUM(II17,II23,II24:II28,II31,II32:II35)</f>
        <v>0</v>
      </c>
      <c r="IJ36" s="44">
        <f t="shared" ref="IJ36" si="1080">SUM(IJ17,IJ23,IJ24:IJ28,IJ31,IJ32:IJ35)</f>
        <v>0</v>
      </c>
      <c r="IK36" s="65">
        <f t="shared" si="250"/>
        <v>0</v>
      </c>
      <c r="IL36" s="44">
        <f t="shared" ref="IL36:IM36" si="1081">SUM(IL17,IL23,IL24:IL28,IL31,IL32:IL35)</f>
        <v>2986871</v>
      </c>
      <c r="IM36" s="44">
        <f t="shared" si="1081"/>
        <v>0</v>
      </c>
      <c r="IN36" s="65">
        <f t="shared" si="251"/>
        <v>2986871</v>
      </c>
      <c r="IO36" s="43">
        <f t="shared" si="252"/>
        <v>3157305</v>
      </c>
      <c r="IP36" s="44">
        <f t="shared" si="253"/>
        <v>-12789</v>
      </c>
      <c r="IQ36" s="65">
        <f t="shared" si="254"/>
        <v>3144516</v>
      </c>
      <c r="IR36" s="44">
        <f t="shared" ref="IR36:IS36" si="1082">SUM(IR17,IR23,IR24:IR28,IR31,IR32:IR35)</f>
        <v>135176</v>
      </c>
      <c r="IS36" s="44">
        <f t="shared" si="1082"/>
        <v>-5210</v>
      </c>
      <c r="IT36" s="65">
        <f t="shared" si="255"/>
        <v>129966</v>
      </c>
      <c r="IU36" s="44">
        <f t="shared" ref="IU36:IV36" si="1083">SUM(IU17,IU23,IU24:IU28,IU31,IU32:IU35)</f>
        <v>262818</v>
      </c>
      <c r="IV36" s="44">
        <f t="shared" si="1083"/>
        <v>-57709</v>
      </c>
      <c r="IW36" s="65">
        <f t="shared" si="256"/>
        <v>205109</v>
      </c>
      <c r="IX36" s="44">
        <f t="shared" ref="IX36:IY36" si="1084">SUM(IX17,IX23,IX24:IX28,IX31,IX32:IX35)</f>
        <v>19886</v>
      </c>
      <c r="IY36" s="44">
        <f t="shared" si="1084"/>
        <v>0</v>
      </c>
      <c r="IZ36" s="65">
        <f t="shared" si="257"/>
        <v>19886</v>
      </c>
      <c r="JA36" s="43">
        <f t="shared" si="258"/>
        <v>417880</v>
      </c>
      <c r="JB36" s="44">
        <f t="shared" si="259"/>
        <v>-62919</v>
      </c>
      <c r="JC36" s="65">
        <f t="shared" si="260"/>
        <v>354961</v>
      </c>
      <c r="JD36" s="44">
        <f t="shared" ref="JD36:JE36" si="1085">SUM(JD17,JD23,JD24:JD28,JD31,JD32:JD35)</f>
        <v>109214</v>
      </c>
      <c r="JE36" s="44">
        <f t="shared" si="1085"/>
        <v>-7206</v>
      </c>
      <c r="JF36" s="65">
        <f t="shared" si="261"/>
        <v>102008</v>
      </c>
      <c r="JG36" s="44">
        <f t="shared" ref="JG36:JH36" si="1086">SUM(JG17,JG23,JG24:JG28,JG31,JG32:JG35)</f>
        <v>24000</v>
      </c>
      <c r="JH36" s="44">
        <f t="shared" si="1086"/>
        <v>-16282</v>
      </c>
      <c r="JI36" s="65">
        <f t="shared" si="262"/>
        <v>7718</v>
      </c>
      <c r="JJ36" s="44">
        <f t="shared" ref="JJ36:JK36" si="1087">SUM(JJ17,JJ23,JJ24:JJ28,JJ31,JJ32:JJ35)</f>
        <v>34960</v>
      </c>
      <c r="JK36" s="44">
        <f t="shared" si="1087"/>
        <v>-18</v>
      </c>
      <c r="JL36" s="65">
        <f t="shared" si="263"/>
        <v>34942</v>
      </c>
      <c r="JM36" s="43">
        <f t="shared" si="264"/>
        <v>168174</v>
      </c>
      <c r="JN36" s="44">
        <f t="shared" si="265"/>
        <v>-23506</v>
      </c>
      <c r="JO36" s="65">
        <f t="shared" si="266"/>
        <v>144668</v>
      </c>
      <c r="JP36" s="44">
        <f t="shared" ref="JP36:JQ36" si="1088">SUM(JP17,JP23,JP24:JP28,JP31,JP32:JP35)</f>
        <v>14341</v>
      </c>
      <c r="JQ36" s="44">
        <f t="shared" si="1088"/>
        <v>683</v>
      </c>
      <c r="JR36" s="65">
        <f t="shared" si="267"/>
        <v>15024</v>
      </c>
      <c r="JS36" s="43">
        <f t="shared" ref="JS36" si="1089">SUM(JS17,JS23,JS24:JS28,JS31,JS32:JS35)</f>
        <v>12578</v>
      </c>
      <c r="JT36" s="44">
        <f t="shared" ref="JT36" si="1090">SUM(JT17,JT23,JT24:JT28,JT31,JT32:JT35)</f>
        <v>100</v>
      </c>
      <c r="JU36" s="65">
        <f t="shared" si="268"/>
        <v>12678</v>
      </c>
      <c r="JV36" s="43">
        <f t="shared" ref="JV36" si="1091">SUM(JV17,JV23,JV24:JV28,JV31,JV32:JV35)</f>
        <v>500</v>
      </c>
      <c r="JW36" s="44">
        <f t="shared" ref="JW36" si="1092">SUM(JW17,JW23,JW24:JW28,JW31,JW32:JW35)</f>
        <v>0</v>
      </c>
      <c r="JX36" s="65">
        <f t="shared" si="269"/>
        <v>500</v>
      </c>
      <c r="JY36" s="43">
        <f t="shared" si="270"/>
        <v>13078</v>
      </c>
      <c r="JZ36" s="44">
        <f t="shared" si="271"/>
        <v>100</v>
      </c>
      <c r="KA36" s="65">
        <f t="shared" si="272"/>
        <v>13178</v>
      </c>
      <c r="KB36" s="44">
        <f t="shared" ref="KB36:KC36" si="1093">SUM(KB17,KB23,KB24:KB28,KB31,KB32:KB35)</f>
        <v>1779728</v>
      </c>
      <c r="KC36" s="44">
        <f t="shared" si="1093"/>
        <v>4578</v>
      </c>
      <c r="KD36" s="65">
        <f t="shared" si="273"/>
        <v>1784306</v>
      </c>
      <c r="KE36" s="43">
        <f t="shared" si="274"/>
        <v>9649617</v>
      </c>
      <c r="KF36" s="44">
        <f t="shared" si="275"/>
        <v>-36141</v>
      </c>
      <c r="KG36" s="65">
        <f t="shared" si="276"/>
        <v>9613476</v>
      </c>
      <c r="KH36" s="43">
        <f t="shared" ref="KH36" si="1094">SUM(KH17,KH23,KH24:KH28,KH31,KH32:KH35)</f>
        <v>1000</v>
      </c>
      <c r="KI36" s="44">
        <f t="shared" ref="KI36" si="1095">SUM(KI17,KI23,KI24:KI28,KI31,KI32:KI35)</f>
        <v>0</v>
      </c>
      <c r="KJ36" s="65">
        <f t="shared" si="277"/>
        <v>1000</v>
      </c>
      <c r="KK36" s="44">
        <f t="shared" ref="KK36:KL36" si="1096">SUM(KK17,KK23,KK24:KK28,KK31,KK32:KK35)</f>
        <v>67951</v>
      </c>
      <c r="KL36" s="44">
        <f t="shared" si="1096"/>
        <v>-66684</v>
      </c>
      <c r="KM36" s="65">
        <f t="shared" si="278"/>
        <v>1267</v>
      </c>
      <c r="KN36" s="44">
        <f t="shared" ref="KN36:KO36" si="1097">SUM(KN17,KN23,KN24:KN28,KN31,KN32:KN35)</f>
        <v>21911</v>
      </c>
      <c r="KO36" s="44">
        <f t="shared" si="1097"/>
        <v>0</v>
      </c>
      <c r="KP36" s="65">
        <f t="shared" si="279"/>
        <v>21911</v>
      </c>
      <c r="KQ36" s="43">
        <f t="shared" si="280"/>
        <v>89862</v>
      </c>
      <c r="KR36" s="44">
        <f t="shared" si="281"/>
        <v>-66684</v>
      </c>
      <c r="KS36" s="65">
        <f t="shared" si="282"/>
        <v>23178</v>
      </c>
      <c r="KT36" s="44">
        <f t="shared" ref="KT36:KU36" si="1098">SUM(KT17,KT23,KT24:KT28,KT31,KT32:KT35)</f>
        <v>2080</v>
      </c>
      <c r="KU36" s="44">
        <f t="shared" si="1098"/>
        <v>-430</v>
      </c>
      <c r="KV36" s="65">
        <f t="shared" si="283"/>
        <v>1650</v>
      </c>
      <c r="KW36" s="44">
        <f t="shared" ref="KW36:KX36" si="1099">SUM(KW17,KW23,KW24:KW28,KW31,KW32:KW35)</f>
        <v>6695</v>
      </c>
      <c r="KX36" s="44">
        <f t="shared" si="1099"/>
        <v>-45</v>
      </c>
      <c r="KY36" s="65">
        <f t="shared" si="284"/>
        <v>6650</v>
      </c>
      <c r="KZ36" s="44">
        <f t="shared" ref="KZ36:LA36" si="1100">SUM(KZ17,KZ23,KZ24:KZ28,KZ31,KZ32:KZ35)</f>
        <v>1562</v>
      </c>
      <c r="LA36" s="44">
        <f t="shared" si="1100"/>
        <v>-1500</v>
      </c>
      <c r="LB36" s="65">
        <f t="shared" si="285"/>
        <v>62</v>
      </c>
      <c r="LC36" s="44">
        <f t="shared" ref="LC36:LD36" si="1101">SUM(LC17,LC23,LC24:LC28,LC31,LC32:LC35)</f>
        <v>5000</v>
      </c>
      <c r="LD36" s="44">
        <f t="shared" si="1101"/>
        <v>0</v>
      </c>
      <c r="LE36" s="65">
        <f t="shared" si="286"/>
        <v>5000</v>
      </c>
      <c r="LF36" s="44">
        <f t="shared" ref="LF36:LG36" si="1102">SUM(LF17,LF23,LF24:LF28,LF31,LF32:LF35)</f>
        <v>120000</v>
      </c>
      <c r="LG36" s="44">
        <f t="shared" si="1102"/>
        <v>0</v>
      </c>
      <c r="LH36" s="65">
        <f t="shared" si="287"/>
        <v>120000</v>
      </c>
      <c r="LI36" s="44">
        <f t="shared" ref="LI36:LJ36" si="1103">SUM(LI17,LI23,LI24:LI28,LI31,LI32:LI35)</f>
        <v>109</v>
      </c>
      <c r="LJ36" s="44">
        <f t="shared" si="1103"/>
        <v>-20</v>
      </c>
      <c r="LK36" s="65">
        <f t="shared" si="288"/>
        <v>89</v>
      </c>
      <c r="LL36" s="44">
        <f t="shared" ref="LL36:LM36" si="1104">SUM(LL17,LL23,LL24:LL28,LL31,LL32:LL35)</f>
        <v>0</v>
      </c>
      <c r="LM36" s="44">
        <f t="shared" si="1104"/>
        <v>0</v>
      </c>
      <c r="LN36" s="65">
        <f t="shared" si="289"/>
        <v>0</v>
      </c>
      <c r="LO36" s="43">
        <f t="shared" si="290"/>
        <v>135446</v>
      </c>
      <c r="LP36" s="44">
        <f t="shared" si="291"/>
        <v>-1995</v>
      </c>
      <c r="LQ36" s="65">
        <f t="shared" si="292"/>
        <v>133451</v>
      </c>
      <c r="LR36" s="44">
        <f t="shared" ref="LR36:LS36" si="1105">SUM(LR17,LR23,LR24:LR28,LR31,LR32:LR35)</f>
        <v>823000</v>
      </c>
      <c r="LS36" s="44">
        <f t="shared" si="1105"/>
        <v>0</v>
      </c>
      <c r="LT36" s="65">
        <f t="shared" si="293"/>
        <v>823000</v>
      </c>
      <c r="LU36" s="44">
        <f t="shared" ref="LU36" si="1106">SUM(LU17,LU23,LU24:LU28,LU31,LU32:LU35)</f>
        <v>795745</v>
      </c>
      <c r="LV36" s="44">
        <f t="shared" ref="LV36" si="1107">SUM(LV17,LV23,LV24:LV28,LV31,LV32:LV35)</f>
        <v>0</v>
      </c>
      <c r="LW36" s="65">
        <f t="shared" si="294"/>
        <v>795745</v>
      </c>
      <c r="LX36" s="43">
        <f t="shared" si="295"/>
        <v>1845053</v>
      </c>
      <c r="LY36" s="44">
        <f t="shared" si="296"/>
        <v>-68679</v>
      </c>
      <c r="LZ36" s="65">
        <f t="shared" si="297"/>
        <v>1776374</v>
      </c>
      <c r="MA36" s="43">
        <f t="shared" si="298"/>
        <v>17217350</v>
      </c>
      <c r="MB36" s="44">
        <f t="shared" si="299"/>
        <v>93426</v>
      </c>
      <c r="MC36" s="65">
        <f t="shared" si="300"/>
        <v>17310776</v>
      </c>
      <c r="MD36" s="44">
        <f t="shared" ref="MD36:ME36" si="1108">SUM(MD17,MD23,MD24:MD28,MD31,MD32:MD35)</f>
        <v>0</v>
      </c>
      <c r="ME36" s="44">
        <f t="shared" si="1108"/>
        <v>0</v>
      </c>
      <c r="MF36" s="65">
        <f t="shared" si="301"/>
        <v>0</v>
      </c>
      <c r="MG36" s="44">
        <f t="shared" ref="MG36" si="1109">SUM(MG17,MG23,MG24:MG28,MG31,MG32:MG35)</f>
        <v>0</v>
      </c>
      <c r="MH36" s="44">
        <f t="shared" ref="MH36:OY36" si="1110">SUM(MH17,MH23,MH24:MH28,MH31,MH32:MH35)</f>
        <v>0</v>
      </c>
      <c r="MI36" s="65">
        <f t="shared" si="302"/>
        <v>0</v>
      </c>
      <c r="MJ36" s="44">
        <f t="shared" ref="MJ36" si="1111">SUM(MJ17,MJ23,MJ24:MJ28,MJ31,MJ32:MJ35)</f>
        <v>0</v>
      </c>
      <c r="MK36" s="44">
        <f t="shared" si="1110"/>
        <v>0</v>
      </c>
      <c r="ML36" s="65">
        <f t="shared" si="303"/>
        <v>0</v>
      </c>
      <c r="MM36" s="44">
        <f t="shared" ref="MM36" si="1112">SUM(MM17,MM23,MM24:MM28,MM31,MM32:MM35)</f>
        <v>0</v>
      </c>
      <c r="MN36" s="44">
        <f t="shared" si="1110"/>
        <v>0</v>
      </c>
      <c r="MO36" s="65">
        <f t="shared" si="304"/>
        <v>0</v>
      </c>
      <c r="MP36" s="44">
        <f t="shared" ref="MP36" si="1113">SUM(MP17,MP23,MP24:MP28,MP31,MP32:MP35)</f>
        <v>0</v>
      </c>
      <c r="MQ36" s="44">
        <f t="shared" si="1110"/>
        <v>0</v>
      </c>
      <c r="MR36" s="65">
        <f t="shared" si="305"/>
        <v>0</v>
      </c>
      <c r="MS36" s="43">
        <f t="shared" si="1110"/>
        <v>0</v>
      </c>
      <c r="MT36" s="44">
        <f t="shared" si="1110"/>
        <v>0</v>
      </c>
      <c r="MU36" s="65">
        <f t="shared" si="306"/>
        <v>0</v>
      </c>
      <c r="MV36" s="44">
        <f t="shared" ref="MV36" si="1114">SUM(MV17,MV23,MV24:MV28,MV31,MV32:MV35)</f>
        <v>0</v>
      </c>
      <c r="MW36" s="44">
        <f t="shared" si="1110"/>
        <v>0</v>
      </c>
      <c r="MX36" s="65">
        <f t="shared" si="307"/>
        <v>0</v>
      </c>
      <c r="MY36" s="44">
        <f t="shared" ref="MY36" si="1115">SUM(MY17,MY23,MY24:MY28,MY31,MY32:MY35)</f>
        <v>0</v>
      </c>
      <c r="MZ36" s="44">
        <f t="shared" si="1110"/>
        <v>0</v>
      </c>
      <c r="NA36" s="65">
        <f t="shared" si="308"/>
        <v>0</v>
      </c>
      <c r="NB36" s="44">
        <f t="shared" ref="NB36" si="1116">SUM(NB17,NB23,NB24:NB28,NB31,NB32:NB35)</f>
        <v>0</v>
      </c>
      <c r="NC36" s="44">
        <f t="shared" si="1110"/>
        <v>0</v>
      </c>
      <c r="ND36" s="65">
        <f t="shared" si="309"/>
        <v>0</v>
      </c>
      <c r="NE36" s="43">
        <f t="shared" si="1110"/>
        <v>0</v>
      </c>
      <c r="NF36" s="44">
        <f t="shared" si="1110"/>
        <v>0</v>
      </c>
      <c r="NG36" s="65">
        <f t="shared" si="310"/>
        <v>0</v>
      </c>
      <c r="NH36" s="43">
        <f t="shared" si="1110"/>
        <v>0</v>
      </c>
      <c r="NI36" s="44">
        <f t="shared" si="1110"/>
        <v>0</v>
      </c>
      <c r="NJ36" s="65">
        <f t="shared" si="311"/>
        <v>0</v>
      </c>
      <c r="NK36" s="43">
        <f t="shared" si="312"/>
        <v>0</v>
      </c>
      <c r="NL36" s="44">
        <f t="shared" si="313"/>
        <v>0</v>
      </c>
      <c r="NM36" s="65">
        <f t="shared" si="314"/>
        <v>0</v>
      </c>
      <c r="NN36" s="44">
        <f t="shared" ref="NN36" si="1117">SUM(NN17,NN23,NN24:NN28,NN31,NN32:NN35)</f>
        <v>0</v>
      </c>
      <c r="NO36" s="44">
        <f t="shared" si="1110"/>
        <v>0</v>
      </c>
      <c r="NP36" s="65">
        <f t="shared" si="315"/>
        <v>0</v>
      </c>
      <c r="NQ36" s="44">
        <f t="shared" ref="NQ36" si="1118">SUM(NQ17,NQ23,NQ24:NQ28,NQ31,NQ32:NQ35)</f>
        <v>122400</v>
      </c>
      <c r="NR36" s="44">
        <f t="shared" ref="NR36" si="1119">SUM(NR17,NR23,NR24:NR28,NR31,NR32:NR35)</f>
        <v>0</v>
      </c>
      <c r="NS36" s="65">
        <f t="shared" si="316"/>
        <v>122400</v>
      </c>
      <c r="NT36" s="44">
        <f t="shared" ref="NT36" si="1120">SUM(NT17,NT23,NT24:NT28,NT31,NT32:NT35)</f>
        <v>25827</v>
      </c>
      <c r="NU36" s="44">
        <f t="shared" ref="NU36" si="1121">SUM(NU17,NU23,NU24:NU28,NU31,NU32:NU35)</f>
        <v>0</v>
      </c>
      <c r="NV36" s="65">
        <f t="shared" si="317"/>
        <v>25827</v>
      </c>
      <c r="NW36" s="43">
        <f t="shared" ref="NW36:NX36" si="1122">SUM(NW17,NW23,NW24:NW28,NW31,NW32:NW35)</f>
        <v>826146</v>
      </c>
      <c r="NX36" s="44">
        <f t="shared" si="1122"/>
        <v>0</v>
      </c>
      <c r="NY36" s="65">
        <f t="shared" si="318"/>
        <v>826146</v>
      </c>
      <c r="NZ36" s="44">
        <f t="shared" ref="NZ36" si="1123">SUM(NZ17,NZ23,NZ24:NZ28,NZ31,NZ32:NZ35)</f>
        <v>88750</v>
      </c>
      <c r="OA36" s="44">
        <f t="shared" ref="OA36" si="1124">SUM(OA17,OA23,OA24:OA28,OA31,OA32:OA35)</f>
        <v>0</v>
      </c>
      <c r="OB36" s="65">
        <f t="shared" si="319"/>
        <v>88750</v>
      </c>
      <c r="OC36" s="44">
        <f t="shared" ref="OC36:OD36" si="1125">SUM(OC17,OC23,OC24:OC28,OC31,OC32:OC35)</f>
        <v>6111</v>
      </c>
      <c r="OD36" s="44">
        <f t="shared" si="1125"/>
        <v>2175</v>
      </c>
      <c r="OE36" s="65">
        <f t="shared" si="320"/>
        <v>8286</v>
      </c>
      <c r="OF36" s="43">
        <f t="shared" si="321"/>
        <v>1069234</v>
      </c>
      <c r="OG36" s="44">
        <f t="shared" si="321"/>
        <v>2175</v>
      </c>
      <c r="OH36" s="65">
        <f t="shared" si="321"/>
        <v>1071409</v>
      </c>
      <c r="OI36" s="43">
        <f t="shared" si="1110"/>
        <v>0</v>
      </c>
      <c r="OJ36" s="44">
        <f t="shared" si="1110"/>
        <v>0</v>
      </c>
      <c r="OK36" s="65">
        <f t="shared" si="322"/>
        <v>0</v>
      </c>
      <c r="OL36" s="43">
        <f t="shared" si="1110"/>
        <v>0</v>
      </c>
      <c r="OM36" s="44">
        <f t="shared" si="1110"/>
        <v>0</v>
      </c>
      <c r="ON36" s="65">
        <f t="shared" si="323"/>
        <v>0</v>
      </c>
      <c r="OO36" s="43">
        <f t="shared" si="1110"/>
        <v>0</v>
      </c>
      <c r="OP36" s="44">
        <f t="shared" si="1110"/>
        <v>0</v>
      </c>
      <c r="OQ36" s="65">
        <f t="shared" si="324"/>
        <v>0</v>
      </c>
      <c r="OR36" s="43">
        <f t="shared" si="1110"/>
        <v>0</v>
      </c>
      <c r="OS36" s="44">
        <f t="shared" si="1110"/>
        <v>0</v>
      </c>
      <c r="OT36" s="65">
        <f t="shared" si="325"/>
        <v>0</v>
      </c>
      <c r="OU36" s="43">
        <f t="shared" si="1110"/>
        <v>0</v>
      </c>
      <c r="OV36" s="44">
        <f t="shared" si="1110"/>
        <v>0</v>
      </c>
      <c r="OW36" s="65">
        <f t="shared" si="326"/>
        <v>0</v>
      </c>
      <c r="OX36" s="43">
        <f t="shared" si="1110"/>
        <v>428</v>
      </c>
      <c r="OY36" s="44">
        <f t="shared" si="1110"/>
        <v>0</v>
      </c>
      <c r="OZ36" s="65">
        <f t="shared" si="327"/>
        <v>428</v>
      </c>
      <c r="PA36" s="43">
        <f t="shared" ref="PA36:PB36" si="1126">SUM(PA17,PA23,PA24:PA28,PA31,PA32:PA35)</f>
        <v>300</v>
      </c>
      <c r="PB36" s="44">
        <f t="shared" si="1126"/>
        <v>0</v>
      </c>
      <c r="PC36" s="65">
        <f t="shared" si="328"/>
        <v>300</v>
      </c>
      <c r="PD36" s="43">
        <f t="shared" ref="PD36:PE36" si="1127">SUM(PD17,PD23,PD24:PD28,PD31,PD32:PD35)</f>
        <v>0</v>
      </c>
      <c r="PE36" s="44">
        <f t="shared" si="1127"/>
        <v>400</v>
      </c>
      <c r="PF36" s="65">
        <f t="shared" si="329"/>
        <v>400</v>
      </c>
      <c r="PG36" s="43">
        <f t="shared" ref="PG36:PH36" si="1128">SUM(PG17,PG23,PG24:PG28,PG31,PG32:PG35)</f>
        <v>0</v>
      </c>
      <c r="PH36" s="44">
        <f t="shared" si="1128"/>
        <v>350</v>
      </c>
      <c r="PI36" s="65">
        <f t="shared" si="330"/>
        <v>350</v>
      </c>
      <c r="PJ36" s="43">
        <f t="shared" ref="PJ36:PK36" si="1129">SUM(PJ17,PJ23,PJ24:PJ28,PJ31,PJ32:PJ35)</f>
        <v>0</v>
      </c>
      <c r="PK36" s="44">
        <f t="shared" si="1129"/>
        <v>4573</v>
      </c>
      <c r="PL36" s="65">
        <f t="shared" si="331"/>
        <v>4573</v>
      </c>
      <c r="PM36" s="43">
        <f t="shared" si="332"/>
        <v>728</v>
      </c>
      <c r="PN36" s="44">
        <f t="shared" si="332"/>
        <v>5323</v>
      </c>
      <c r="PO36" s="65">
        <f t="shared" si="332"/>
        <v>6051</v>
      </c>
      <c r="PP36" s="43">
        <f t="shared" ref="PP36" si="1130">SUM(PP17,PP23,PP24:PP28,PP31,PP32:PP35)</f>
        <v>0</v>
      </c>
      <c r="PQ36" s="44">
        <f t="shared" ref="PQ36" si="1131">SUM(PQ17,PQ23,PQ24:PQ28,PQ31,PQ32:PQ35)</f>
        <v>0</v>
      </c>
      <c r="PR36" s="65">
        <f t="shared" si="333"/>
        <v>0</v>
      </c>
      <c r="PS36" s="43">
        <f t="shared" ref="PS36:PT36" si="1132">SUM(PS17,PS23,PS24:PS28,PS31,PS32:PS35)</f>
        <v>0</v>
      </c>
      <c r="PT36" s="44">
        <f t="shared" si="1132"/>
        <v>0</v>
      </c>
      <c r="PU36" s="65">
        <f t="shared" si="334"/>
        <v>0</v>
      </c>
      <c r="PV36" s="44">
        <f t="shared" ref="PV36" si="1133">SUM(PV17,PV23,PV24:PV28,PV31,PV32:PV35)</f>
        <v>33500</v>
      </c>
      <c r="PW36" s="44">
        <f t="shared" ref="PW36" si="1134">SUM(PW17,PW23,PW24:PW28,PW31,PW32:PW35)</f>
        <v>81</v>
      </c>
      <c r="PX36" s="65">
        <f t="shared" si="335"/>
        <v>33581</v>
      </c>
      <c r="PY36" s="43">
        <f t="shared" si="336"/>
        <v>33500</v>
      </c>
      <c r="PZ36" s="44">
        <f t="shared" si="337"/>
        <v>81</v>
      </c>
      <c r="QA36" s="65">
        <f t="shared" si="338"/>
        <v>33581</v>
      </c>
      <c r="QB36" s="43">
        <f t="shared" si="134"/>
        <v>1103462</v>
      </c>
      <c r="QC36" s="44">
        <f t="shared" si="135"/>
        <v>7579</v>
      </c>
      <c r="QD36" s="65">
        <f t="shared" si="136"/>
        <v>1111041</v>
      </c>
      <c r="QE36" s="43">
        <f t="shared" si="137"/>
        <v>18320812</v>
      </c>
      <c r="QF36" s="44">
        <f t="shared" si="138"/>
        <v>101005</v>
      </c>
      <c r="QG36" s="65">
        <f t="shared" si="139"/>
        <v>18421817</v>
      </c>
      <c r="QH36" s="43">
        <f t="shared" si="140"/>
        <v>18326406</v>
      </c>
      <c r="QI36" s="44">
        <f t="shared" si="141"/>
        <v>101005</v>
      </c>
      <c r="QJ36" s="65">
        <f t="shared" si="142"/>
        <v>18427411</v>
      </c>
      <c r="QK36" s="43">
        <f t="shared" ref="QK36:QM36" si="1135">SUM(QK17,QK23,QK24:QK28,QK31,QK32:QK35)</f>
        <v>-3446914</v>
      </c>
      <c r="QL36" s="44">
        <f t="shared" si="1135"/>
        <v>-41427</v>
      </c>
      <c r="QM36" s="44">
        <f t="shared" si="1135"/>
        <v>-3488341</v>
      </c>
      <c r="QN36" s="43">
        <f t="shared" si="339"/>
        <v>14879492</v>
      </c>
      <c r="QO36" s="44">
        <f t="shared" si="340"/>
        <v>59578</v>
      </c>
      <c r="QP36" s="65">
        <f t="shared" si="341"/>
        <v>14939070</v>
      </c>
      <c r="QQ36" s="43">
        <f t="shared" si="143"/>
        <v>18990931</v>
      </c>
      <c r="QR36" s="44">
        <f t="shared" si="144"/>
        <v>180669</v>
      </c>
      <c r="QS36" s="65">
        <f t="shared" si="145"/>
        <v>19171600</v>
      </c>
    </row>
    <row r="37" spans="1:461" ht="15.75">
      <c r="A37" s="7">
        <v>27</v>
      </c>
      <c r="B37" s="30" t="s">
        <v>46</v>
      </c>
      <c r="C37" s="39"/>
      <c r="D37" s="39"/>
      <c r="E37" s="62">
        <f t="shared" si="146"/>
        <v>0</v>
      </c>
      <c r="F37" s="39"/>
      <c r="G37" s="39"/>
      <c r="H37" s="62">
        <f t="shared" si="147"/>
        <v>0</v>
      </c>
      <c r="I37" s="39"/>
      <c r="J37" s="39"/>
      <c r="K37" s="62">
        <f t="shared" si="148"/>
        <v>0</v>
      </c>
      <c r="L37" s="39"/>
      <c r="M37" s="39"/>
      <c r="N37" s="62">
        <f t="shared" si="149"/>
        <v>0</v>
      </c>
      <c r="O37" s="39"/>
      <c r="P37" s="39"/>
      <c r="Q37" s="62">
        <f t="shared" si="150"/>
        <v>0</v>
      </c>
      <c r="R37" s="39"/>
      <c r="S37" s="39"/>
      <c r="T37" s="62">
        <f t="shared" si="151"/>
        <v>0</v>
      </c>
      <c r="U37" s="39"/>
      <c r="V37" s="39"/>
      <c r="W37" s="62">
        <f t="shared" si="152"/>
        <v>0</v>
      </c>
      <c r="X37" s="39"/>
      <c r="Y37" s="39"/>
      <c r="Z37" s="62">
        <f t="shared" si="153"/>
        <v>0</v>
      </c>
      <c r="AA37" s="39"/>
      <c r="AB37" s="39"/>
      <c r="AC37" s="62">
        <f t="shared" si="154"/>
        <v>0</v>
      </c>
      <c r="AD37" s="34">
        <f t="shared" si="155"/>
        <v>0</v>
      </c>
      <c r="AE37" s="39">
        <f t="shared" si="156"/>
        <v>0</v>
      </c>
      <c r="AF37" s="62">
        <f t="shared" si="157"/>
        <v>0</v>
      </c>
      <c r="AG37" s="39"/>
      <c r="AH37" s="39"/>
      <c r="AI37" s="62">
        <f t="shared" si="158"/>
        <v>0</v>
      </c>
      <c r="AJ37" s="39"/>
      <c r="AK37" s="39"/>
      <c r="AL37" s="62">
        <f t="shared" si="159"/>
        <v>0</v>
      </c>
      <c r="AM37" s="39"/>
      <c r="AN37" s="39"/>
      <c r="AO37" s="62">
        <f t="shared" si="160"/>
        <v>0</v>
      </c>
      <c r="AP37" s="39"/>
      <c r="AQ37" s="39"/>
      <c r="AR37" s="62">
        <f t="shared" si="161"/>
        <v>0</v>
      </c>
      <c r="AS37" s="39"/>
      <c r="AT37" s="39"/>
      <c r="AU37" s="62">
        <f t="shared" si="162"/>
        <v>0</v>
      </c>
      <c r="AV37" s="39"/>
      <c r="AW37" s="39"/>
      <c r="AX37" s="62">
        <f t="shared" si="163"/>
        <v>0</v>
      </c>
      <c r="AY37" s="39"/>
      <c r="AZ37" s="39"/>
      <c r="BA37" s="62">
        <f t="shared" si="164"/>
        <v>0</v>
      </c>
      <c r="BB37" s="39"/>
      <c r="BC37" s="39"/>
      <c r="BD37" s="62">
        <f t="shared" si="165"/>
        <v>0</v>
      </c>
      <c r="BE37" s="39"/>
      <c r="BF37" s="39"/>
      <c r="BG37" s="62">
        <f t="shared" si="166"/>
        <v>0</v>
      </c>
      <c r="BH37" s="34"/>
      <c r="BI37" s="39"/>
      <c r="BJ37" s="62">
        <f t="shared" si="167"/>
        <v>0</v>
      </c>
      <c r="BK37" s="34"/>
      <c r="BL37" s="39"/>
      <c r="BM37" s="62">
        <f t="shared" si="168"/>
        <v>0</v>
      </c>
      <c r="BN37" s="34"/>
      <c r="BO37" s="39"/>
      <c r="BP37" s="62">
        <f t="shared" si="169"/>
        <v>0</v>
      </c>
      <c r="BQ37" s="34"/>
      <c r="BR37" s="39"/>
      <c r="BS37" s="62">
        <f t="shared" si="170"/>
        <v>0</v>
      </c>
      <c r="BT37" s="34"/>
      <c r="BU37" s="39"/>
      <c r="BV37" s="62">
        <f t="shared" si="171"/>
        <v>0</v>
      </c>
      <c r="BW37" s="34"/>
      <c r="BX37" s="39"/>
      <c r="BY37" s="62">
        <f t="shared" si="172"/>
        <v>0</v>
      </c>
      <c r="BZ37" s="34"/>
      <c r="CA37" s="39"/>
      <c r="CB37" s="62">
        <f t="shared" si="173"/>
        <v>0</v>
      </c>
      <c r="CC37" s="34">
        <f t="shared" si="174"/>
        <v>0</v>
      </c>
      <c r="CD37" s="39">
        <f t="shared" si="174"/>
        <v>0</v>
      </c>
      <c r="CE37" s="62">
        <f t="shared" si="174"/>
        <v>0</v>
      </c>
      <c r="CF37" s="39"/>
      <c r="CG37" s="39"/>
      <c r="CH37" s="62">
        <f t="shared" si="175"/>
        <v>0</v>
      </c>
      <c r="CI37" s="39"/>
      <c r="CJ37" s="39"/>
      <c r="CK37" s="62">
        <f t="shared" si="176"/>
        <v>0</v>
      </c>
      <c r="CL37" s="39"/>
      <c r="CM37" s="39"/>
      <c r="CN37" s="62">
        <f t="shared" si="177"/>
        <v>0</v>
      </c>
      <c r="CO37" s="39"/>
      <c r="CP37" s="39"/>
      <c r="CQ37" s="62">
        <f t="shared" si="178"/>
        <v>0</v>
      </c>
      <c r="CR37" s="39"/>
      <c r="CS37" s="39"/>
      <c r="CT37" s="62">
        <f t="shared" si="179"/>
        <v>0</v>
      </c>
      <c r="CU37" s="39"/>
      <c r="CV37" s="39"/>
      <c r="CW37" s="62">
        <f t="shared" si="180"/>
        <v>0</v>
      </c>
      <c r="CX37" s="39"/>
      <c r="CY37" s="39"/>
      <c r="CZ37" s="62">
        <f t="shared" si="181"/>
        <v>0</v>
      </c>
      <c r="DA37" s="34">
        <f t="shared" si="182"/>
        <v>0</v>
      </c>
      <c r="DB37" s="39">
        <f t="shared" si="183"/>
        <v>0</v>
      </c>
      <c r="DC37" s="62">
        <f t="shared" si="184"/>
        <v>0</v>
      </c>
      <c r="DD37" s="39"/>
      <c r="DE37" s="39"/>
      <c r="DF37" s="62">
        <f t="shared" si="185"/>
        <v>0</v>
      </c>
      <c r="DG37" s="39"/>
      <c r="DH37" s="39"/>
      <c r="DI37" s="62">
        <f t="shared" si="186"/>
        <v>0</v>
      </c>
      <c r="DJ37" s="39"/>
      <c r="DK37" s="39"/>
      <c r="DL37" s="62">
        <f t="shared" si="187"/>
        <v>0</v>
      </c>
      <c r="DM37" s="34">
        <f t="shared" si="188"/>
        <v>0</v>
      </c>
      <c r="DN37" s="39">
        <f t="shared" si="189"/>
        <v>0</v>
      </c>
      <c r="DO37" s="62">
        <f t="shared" si="190"/>
        <v>0</v>
      </c>
      <c r="DP37" s="39"/>
      <c r="DQ37" s="39"/>
      <c r="DR37" s="62">
        <f t="shared" si="191"/>
        <v>0</v>
      </c>
      <c r="DS37" s="39"/>
      <c r="DT37" s="39"/>
      <c r="DU37" s="62">
        <f t="shared" si="192"/>
        <v>0</v>
      </c>
      <c r="DV37" s="39"/>
      <c r="DW37" s="39"/>
      <c r="DX37" s="62">
        <f t="shared" si="193"/>
        <v>0</v>
      </c>
      <c r="DY37" s="34">
        <f t="shared" si="194"/>
        <v>0</v>
      </c>
      <c r="DZ37" s="39">
        <f t="shared" si="195"/>
        <v>0</v>
      </c>
      <c r="EA37" s="62">
        <f t="shared" si="196"/>
        <v>0</v>
      </c>
      <c r="EB37" s="39"/>
      <c r="EC37" s="39"/>
      <c r="ED37" s="62">
        <f t="shared" si="197"/>
        <v>0</v>
      </c>
      <c r="EE37" s="39"/>
      <c r="EF37" s="39"/>
      <c r="EG37" s="62">
        <f t="shared" si="198"/>
        <v>0</v>
      </c>
      <c r="EH37" s="39"/>
      <c r="EI37" s="39"/>
      <c r="EJ37" s="62">
        <f t="shared" si="199"/>
        <v>0</v>
      </c>
      <c r="EK37" s="39"/>
      <c r="EL37" s="39"/>
      <c r="EM37" s="62">
        <f t="shared" si="200"/>
        <v>0</v>
      </c>
      <c r="EN37" s="39"/>
      <c r="EO37" s="39"/>
      <c r="EP37" s="62">
        <f t="shared" si="201"/>
        <v>0</v>
      </c>
      <c r="EQ37" s="39"/>
      <c r="ER37" s="39"/>
      <c r="ES37" s="62">
        <f t="shared" si="202"/>
        <v>0</v>
      </c>
      <c r="ET37" s="39"/>
      <c r="EU37" s="39"/>
      <c r="EV37" s="62">
        <f t="shared" si="203"/>
        <v>0</v>
      </c>
      <c r="EW37" s="34">
        <f t="shared" si="204"/>
        <v>0</v>
      </c>
      <c r="EX37" s="39">
        <f t="shared" si="205"/>
        <v>0</v>
      </c>
      <c r="EY37" s="62">
        <f t="shared" si="206"/>
        <v>0</v>
      </c>
      <c r="EZ37" s="39"/>
      <c r="FA37" s="39"/>
      <c r="FB37" s="62">
        <f t="shared" si="207"/>
        <v>0</v>
      </c>
      <c r="FC37" s="39"/>
      <c r="FD37" s="39"/>
      <c r="FE37" s="62">
        <f t="shared" si="208"/>
        <v>0</v>
      </c>
      <c r="FF37" s="34">
        <f t="shared" si="209"/>
        <v>0</v>
      </c>
      <c r="FG37" s="39">
        <f t="shared" si="210"/>
        <v>0</v>
      </c>
      <c r="FH37" s="62">
        <f t="shared" si="211"/>
        <v>0</v>
      </c>
      <c r="FI37" s="39"/>
      <c r="FJ37" s="39"/>
      <c r="FK37" s="62">
        <f t="shared" si="212"/>
        <v>0</v>
      </c>
      <c r="FL37" s="39"/>
      <c r="FM37" s="39"/>
      <c r="FN37" s="62">
        <f t="shared" si="213"/>
        <v>0</v>
      </c>
      <c r="FO37" s="39"/>
      <c r="FP37" s="39"/>
      <c r="FQ37" s="62">
        <f t="shared" si="214"/>
        <v>0</v>
      </c>
      <c r="FR37" s="39"/>
      <c r="FS37" s="39"/>
      <c r="FT37" s="62">
        <f t="shared" si="215"/>
        <v>0</v>
      </c>
      <c r="FU37" s="34">
        <f t="shared" si="216"/>
        <v>0</v>
      </c>
      <c r="FV37" s="39">
        <f t="shared" si="217"/>
        <v>0</v>
      </c>
      <c r="FW37" s="62">
        <f t="shared" si="218"/>
        <v>0</v>
      </c>
      <c r="FX37" s="39"/>
      <c r="FY37" s="39"/>
      <c r="FZ37" s="62">
        <f t="shared" si="219"/>
        <v>0</v>
      </c>
      <c r="GA37" s="34"/>
      <c r="GB37" s="39"/>
      <c r="GC37" s="62">
        <f t="shared" si="220"/>
        <v>0</v>
      </c>
      <c r="GD37" s="39"/>
      <c r="GE37" s="39"/>
      <c r="GF37" s="62">
        <f t="shared" si="221"/>
        <v>0</v>
      </c>
      <c r="GG37" s="34">
        <f t="shared" si="222"/>
        <v>0</v>
      </c>
      <c r="GH37" s="39">
        <f t="shared" si="223"/>
        <v>0</v>
      </c>
      <c r="GI37" s="62">
        <f t="shared" si="224"/>
        <v>0</v>
      </c>
      <c r="GJ37" s="34">
        <f t="shared" si="225"/>
        <v>0</v>
      </c>
      <c r="GK37" s="39">
        <f t="shared" si="226"/>
        <v>0</v>
      </c>
      <c r="GL37" s="62">
        <f t="shared" si="227"/>
        <v>0</v>
      </c>
      <c r="GM37" s="39"/>
      <c r="GN37" s="39"/>
      <c r="GO37" s="62">
        <f t="shared" si="228"/>
        <v>0</v>
      </c>
      <c r="GP37" s="39"/>
      <c r="GQ37" s="39"/>
      <c r="GR37" s="62">
        <f t="shared" si="229"/>
        <v>0</v>
      </c>
      <c r="GS37" s="39"/>
      <c r="GT37" s="39"/>
      <c r="GU37" s="62">
        <f t="shared" si="230"/>
        <v>0</v>
      </c>
      <c r="GV37" s="39"/>
      <c r="GW37" s="39"/>
      <c r="GX37" s="62">
        <f t="shared" si="231"/>
        <v>0</v>
      </c>
      <c r="GY37" s="39"/>
      <c r="GZ37" s="39"/>
      <c r="HA37" s="62">
        <f t="shared" si="232"/>
        <v>0</v>
      </c>
      <c r="HB37" s="39"/>
      <c r="HC37" s="39"/>
      <c r="HD37" s="62">
        <f t="shared" si="233"/>
        <v>0</v>
      </c>
      <c r="HE37" s="34">
        <f t="shared" si="234"/>
        <v>0</v>
      </c>
      <c r="HF37" s="39">
        <f t="shared" si="235"/>
        <v>0</v>
      </c>
      <c r="HG37" s="62">
        <f t="shared" si="236"/>
        <v>0</v>
      </c>
      <c r="HH37" s="39"/>
      <c r="HI37" s="39"/>
      <c r="HJ37" s="62">
        <f t="shared" si="237"/>
        <v>0</v>
      </c>
      <c r="HK37" s="34"/>
      <c r="HL37" s="39"/>
      <c r="HM37" s="62">
        <f t="shared" si="238"/>
        <v>0</v>
      </c>
      <c r="HN37" s="34">
        <f t="shared" si="239"/>
        <v>0</v>
      </c>
      <c r="HO37" s="39">
        <f t="shared" si="240"/>
        <v>0</v>
      </c>
      <c r="HP37" s="62">
        <f t="shared" si="241"/>
        <v>0</v>
      </c>
      <c r="HQ37" s="39"/>
      <c r="HR37" s="39"/>
      <c r="HS37" s="62">
        <f t="shared" si="242"/>
        <v>0</v>
      </c>
      <c r="HT37" s="34"/>
      <c r="HU37" s="39"/>
      <c r="HV37" s="62">
        <f t="shared" si="243"/>
        <v>0</v>
      </c>
      <c r="HW37" s="39"/>
      <c r="HX37" s="39"/>
      <c r="HY37" s="62">
        <f t="shared" si="244"/>
        <v>0</v>
      </c>
      <c r="HZ37" s="34"/>
      <c r="IA37" s="39"/>
      <c r="IB37" s="62">
        <f t="shared" si="245"/>
        <v>0</v>
      </c>
      <c r="IC37" s="34">
        <f t="shared" si="246"/>
        <v>0</v>
      </c>
      <c r="ID37" s="39">
        <f t="shared" si="247"/>
        <v>0</v>
      </c>
      <c r="IE37" s="62">
        <f t="shared" si="248"/>
        <v>0</v>
      </c>
      <c r="IF37" s="39"/>
      <c r="IG37" s="39"/>
      <c r="IH37" s="62">
        <f t="shared" si="249"/>
        <v>0</v>
      </c>
      <c r="II37" s="34"/>
      <c r="IJ37" s="39"/>
      <c r="IK37" s="62">
        <f t="shared" si="250"/>
        <v>0</v>
      </c>
      <c r="IL37" s="39"/>
      <c r="IM37" s="39"/>
      <c r="IN37" s="62">
        <f t="shared" si="251"/>
        <v>0</v>
      </c>
      <c r="IO37" s="34">
        <f t="shared" si="252"/>
        <v>0</v>
      </c>
      <c r="IP37" s="39">
        <f t="shared" si="253"/>
        <v>0</v>
      </c>
      <c r="IQ37" s="62">
        <f t="shared" si="254"/>
        <v>0</v>
      </c>
      <c r="IR37" s="39"/>
      <c r="IS37" s="39"/>
      <c r="IT37" s="62">
        <f t="shared" si="255"/>
        <v>0</v>
      </c>
      <c r="IU37" s="39"/>
      <c r="IV37" s="39"/>
      <c r="IW37" s="62">
        <f t="shared" si="256"/>
        <v>0</v>
      </c>
      <c r="IX37" s="39"/>
      <c r="IY37" s="39"/>
      <c r="IZ37" s="62">
        <f t="shared" si="257"/>
        <v>0</v>
      </c>
      <c r="JA37" s="34">
        <f t="shared" si="258"/>
        <v>0</v>
      </c>
      <c r="JB37" s="39">
        <f t="shared" si="259"/>
        <v>0</v>
      </c>
      <c r="JC37" s="62">
        <f t="shared" si="260"/>
        <v>0</v>
      </c>
      <c r="JD37" s="39"/>
      <c r="JE37" s="39"/>
      <c r="JF37" s="62">
        <f t="shared" si="261"/>
        <v>0</v>
      </c>
      <c r="JG37" s="39">
        <f>300000-300000</f>
        <v>0</v>
      </c>
      <c r="JH37" s="39"/>
      <c r="JI37" s="62">
        <f t="shared" si="262"/>
        <v>0</v>
      </c>
      <c r="JJ37" s="39"/>
      <c r="JK37" s="39"/>
      <c r="JL37" s="62">
        <f t="shared" si="263"/>
        <v>0</v>
      </c>
      <c r="JM37" s="34">
        <f t="shared" si="264"/>
        <v>0</v>
      </c>
      <c r="JN37" s="39">
        <f t="shared" si="265"/>
        <v>0</v>
      </c>
      <c r="JO37" s="62">
        <f t="shared" si="266"/>
        <v>0</v>
      </c>
      <c r="JP37" s="39"/>
      <c r="JQ37" s="39"/>
      <c r="JR37" s="62">
        <f t="shared" si="267"/>
        <v>0</v>
      </c>
      <c r="JS37" s="34"/>
      <c r="JT37" s="39"/>
      <c r="JU37" s="62">
        <f t="shared" si="268"/>
        <v>0</v>
      </c>
      <c r="JV37" s="34"/>
      <c r="JW37" s="39"/>
      <c r="JX37" s="62">
        <f t="shared" si="269"/>
        <v>0</v>
      </c>
      <c r="JY37" s="34">
        <f t="shared" si="270"/>
        <v>0</v>
      </c>
      <c r="JZ37" s="39">
        <f t="shared" si="271"/>
        <v>0</v>
      </c>
      <c r="KA37" s="62">
        <f t="shared" si="272"/>
        <v>0</v>
      </c>
      <c r="KB37" s="39"/>
      <c r="KC37" s="39"/>
      <c r="KD37" s="62">
        <f t="shared" si="273"/>
        <v>0</v>
      </c>
      <c r="KE37" s="34">
        <f t="shared" si="274"/>
        <v>0</v>
      </c>
      <c r="KF37" s="39">
        <f t="shared" si="275"/>
        <v>0</v>
      </c>
      <c r="KG37" s="62">
        <f t="shared" si="276"/>
        <v>0</v>
      </c>
      <c r="KH37" s="34"/>
      <c r="KI37" s="39"/>
      <c r="KJ37" s="62">
        <f t="shared" si="277"/>
        <v>0</v>
      </c>
      <c r="KK37" s="39"/>
      <c r="KL37" s="39"/>
      <c r="KM37" s="62">
        <f t="shared" si="278"/>
        <v>0</v>
      </c>
      <c r="KN37" s="39"/>
      <c r="KO37" s="39"/>
      <c r="KP37" s="62">
        <f t="shared" si="279"/>
        <v>0</v>
      </c>
      <c r="KQ37" s="34">
        <f t="shared" si="280"/>
        <v>0</v>
      </c>
      <c r="KR37" s="39">
        <f t="shared" si="281"/>
        <v>0</v>
      </c>
      <c r="KS37" s="62">
        <f t="shared" si="282"/>
        <v>0</v>
      </c>
      <c r="KT37" s="39"/>
      <c r="KU37" s="39"/>
      <c r="KV37" s="62">
        <f t="shared" si="283"/>
        <v>0</v>
      </c>
      <c r="KW37" s="39"/>
      <c r="KX37" s="39"/>
      <c r="KY37" s="62">
        <f t="shared" si="284"/>
        <v>0</v>
      </c>
      <c r="KZ37" s="39"/>
      <c r="LA37" s="39"/>
      <c r="LB37" s="62">
        <f t="shared" si="285"/>
        <v>0</v>
      </c>
      <c r="LC37" s="39"/>
      <c r="LD37" s="39"/>
      <c r="LE37" s="62">
        <f t="shared" si="286"/>
        <v>0</v>
      </c>
      <c r="LF37" s="39"/>
      <c r="LG37" s="39"/>
      <c r="LH37" s="62">
        <f t="shared" si="287"/>
        <v>0</v>
      </c>
      <c r="LI37" s="39"/>
      <c r="LJ37" s="39"/>
      <c r="LK37" s="62">
        <f t="shared" si="288"/>
        <v>0</v>
      </c>
      <c r="LL37" s="39"/>
      <c r="LM37" s="39"/>
      <c r="LN37" s="62">
        <f t="shared" si="289"/>
        <v>0</v>
      </c>
      <c r="LO37" s="34">
        <f t="shared" si="290"/>
        <v>0</v>
      </c>
      <c r="LP37" s="39">
        <f t="shared" si="291"/>
        <v>0</v>
      </c>
      <c r="LQ37" s="62">
        <f t="shared" si="292"/>
        <v>0</v>
      </c>
      <c r="LR37" s="39"/>
      <c r="LS37" s="39"/>
      <c r="LT37" s="62">
        <f t="shared" si="293"/>
        <v>0</v>
      </c>
      <c r="LU37" s="39"/>
      <c r="LV37" s="39"/>
      <c r="LW37" s="62">
        <f t="shared" si="294"/>
        <v>0</v>
      </c>
      <c r="LX37" s="34">
        <f t="shared" si="295"/>
        <v>0</v>
      </c>
      <c r="LY37" s="39">
        <f t="shared" si="296"/>
        <v>0</v>
      </c>
      <c r="LZ37" s="62">
        <f t="shared" si="297"/>
        <v>0</v>
      </c>
      <c r="MA37" s="34">
        <f t="shared" si="298"/>
        <v>0</v>
      </c>
      <c r="MB37" s="39">
        <f t="shared" si="299"/>
        <v>0</v>
      </c>
      <c r="MC37" s="62">
        <f t="shared" si="300"/>
        <v>0</v>
      </c>
      <c r="MD37" s="39"/>
      <c r="ME37" s="39"/>
      <c r="MF37" s="62">
        <f t="shared" si="301"/>
        <v>0</v>
      </c>
      <c r="MG37" s="39"/>
      <c r="MH37" s="39"/>
      <c r="MI37" s="62">
        <f t="shared" si="302"/>
        <v>0</v>
      </c>
      <c r="MJ37" s="39"/>
      <c r="MK37" s="39"/>
      <c r="ML37" s="62">
        <f t="shared" si="303"/>
        <v>0</v>
      </c>
      <c r="MM37" s="39"/>
      <c r="MN37" s="39"/>
      <c r="MO37" s="62">
        <f t="shared" si="304"/>
        <v>0</v>
      </c>
      <c r="MP37" s="39"/>
      <c r="MQ37" s="39"/>
      <c r="MR37" s="62">
        <f t="shared" si="305"/>
        <v>0</v>
      </c>
      <c r="MS37" s="34"/>
      <c r="MT37" s="39"/>
      <c r="MU37" s="62">
        <f t="shared" si="306"/>
        <v>0</v>
      </c>
      <c r="MV37" s="39"/>
      <c r="MW37" s="39"/>
      <c r="MX37" s="62">
        <f t="shared" si="307"/>
        <v>0</v>
      </c>
      <c r="MY37" s="39"/>
      <c r="MZ37" s="39"/>
      <c r="NA37" s="62">
        <f t="shared" si="308"/>
        <v>0</v>
      </c>
      <c r="NB37" s="39"/>
      <c r="NC37" s="39"/>
      <c r="ND37" s="62">
        <f t="shared" si="309"/>
        <v>0</v>
      </c>
      <c r="NE37" s="34"/>
      <c r="NF37" s="39"/>
      <c r="NG37" s="62">
        <f t="shared" si="310"/>
        <v>0</v>
      </c>
      <c r="NH37" s="34"/>
      <c r="NI37" s="39"/>
      <c r="NJ37" s="62">
        <f t="shared" si="311"/>
        <v>0</v>
      </c>
      <c r="NK37" s="34">
        <f t="shared" si="312"/>
        <v>0</v>
      </c>
      <c r="NL37" s="39">
        <f t="shared" si="313"/>
        <v>0</v>
      </c>
      <c r="NM37" s="62">
        <f t="shared" si="314"/>
        <v>0</v>
      </c>
      <c r="NN37" s="39"/>
      <c r="NO37" s="39"/>
      <c r="NP37" s="62">
        <f t="shared" si="315"/>
        <v>0</v>
      </c>
      <c r="NQ37" s="39"/>
      <c r="NR37" s="39"/>
      <c r="NS37" s="62">
        <f t="shared" si="316"/>
        <v>0</v>
      </c>
      <c r="NT37" s="39"/>
      <c r="NU37" s="39"/>
      <c r="NV37" s="62">
        <f t="shared" si="317"/>
        <v>0</v>
      </c>
      <c r="NW37" s="34"/>
      <c r="NX37" s="39"/>
      <c r="NY37" s="62">
        <f t="shared" si="318"/>
        <v>0</v>
      </c>
      <c r="NZ37" s="39"/>
      <c r="OA37" s="39"/>
      <c r="OB37" s="62">
        <f t="shared" si="319"/>
        <v>0</v>
      </c>
      <c r="OC37" s="39"/>
      <c r="OD37" s="39"/>
      <c r="OE37" s="62">
        <f t="shared" si="320"/>
        <v>0</v>
      </c>
      <c r="OF37" s="34">
        <f t="shared" si="321"/>
        <v>0</v>
      </c>
      <c r="OG37" s="39">
        <f t="shared" si="321"/>
        <v>0</v>
      </c>
      <c r="OH37" s="62">
        <f t="shared" si="321"/>
        <v>0</v>
      </c>
      <c r="OI37" s="34"/>
      <c r="OJ37" s="39"/>
      <c r="OK37" s="62">
        <f t="shared" si="322"/>
        <v>0</v>
      </c>
      <c r="OL37" s="34"/>
      <c r="OM37" s="39"/>
      <c r="ON37" s="62">
        <f t="shared" si="323"/>
        <v>0</v>
      </c>
      <c r="OO37" s="34"/>
      <c r="OP37" s="39"/>
      <c r="OQ37" s="62">
        <f t="shared" si="324"/>
        <v>0</v>
      </c>
      <c r="OR37" s="34"/>
      <c r="OS37" s="39"/>
      <c r="OT37" s="62">
        <f t="shared" si="325"/>
        <v>0</v>
      </c>
      <c r="OU37" s="34"/>
      <c r="OV37" s="39"/>
      <c r="OW37" s="62">
        <f t="shared" si="326"/>
        <v>0</v>
      </c>
      <c r="OX37" s="34"/>
      <c r="OY37" s="39"/>
      <c r="OZ37" s="62">
        <f t="shared" si="327"/>
        <v>0</v>
      </c>
      <c r="PA37" s="34"/>
      <c r="PB37" s="39"/>
      <c r="PC37" s="62">
        <f t="shared" si="328"/>
        <v>0</v>
      </c>
      <c r="PD37" s="34"/>
      <c r="PE37" s="39"/>
      <c r="PF37" s="62">
        <f t="shared" si="329"/>
        <v>0</v>
      </c>
      <c r="PG37" s="34"/>
      <c r="PH37" s="39"/>
      <c r="PI37" s="62">
        <f t="shared" si="330"/>
        <v>0</v>
      </c>
      <c r="PJ37" s="34"/>
      <c r="PK37" s="39"/>
      <c r="PL37" s="62">
        <f t="shared" si="331"/>
        <v>0</v>
      </c>
      <c r="PM37" s="34">
        <f t="shared" si="332"/>
        <v>0</v>
      </c>
      <c r="PN37" s="39">
        <f t="shared" si="332"/>
        <v>0</v>
      </c>
      <c r="PO37" s="62">
        <f t="shared" si="332"/>
        <v>0</v>
      </c>
      <c r="PP37" s="34"/>
      <c r="PQ37" s="39"/>
      <c r="PR37" s="62">
        <f t="shared" si="333"/>
        <v>0</v>
      </c>
      <c r="PS37" s="34"/>
      <c r="PT37" s="39"/>
      <c r="PU37" s="62">
        <f t="shared" si="334"/>
        <v>0</v>
      </c>
      <c r="PV37" s="39"/>
      <c r="PW37" s="39"/>
      <c r="PX37" s="62">
        <f t="shared" si="335"/>
        <v>0</v>
      </c>
      <c r="PY37" s="34">
        <f t="shared" si="336"/>
        <v>0</v>
      </c>
      <c r="PZ37" s="39">
        <f t="shared" si="337"/>
        <v>0</v>
      </c>
      <c r="QA37" s="62">
        <f t="shared" si="338"/>
        <v>0</v>
      </c>
      <c r="QB37" s="34">
        <f t="shared" si="134"/>
        <v>0</v>
      </c>
      <c r="QC37" s="39">
        <f t="shared" si="135"/>
        <v>0</v>
      </c>
      <c r="QD37" s="62">
        <f t="shared" si="136"/>
        <v>0</v>
      </c>
      <c r="QE37" s="34">
        <f t="shared" si="137"/>
        <v>0</v>
      </c>
      <c r="QF37" s="39">
        <f t="shared" si="138"/>
        <v>0</v>
      </c>
      <c r="QG37" s="62">
        <f t="shared" si="139"/>
        <v>0</v>
      </c>
      <c r="QH37" s="34">
        <f t="shared" si="140"/>
        <v>0</v>
      </c>
      <c r="QI37" s="39">
        <f t="shared" si="141"/>
        <v>0</v>
      </c>
      <c r="QJ37" s="62">
        <f t="shared" si="142"/>
        <v>0</v>
      </c>
      <c r="QK37" s="34"/>
      <c r="QL37" s="39"/>
      <c r="QM37" s="54"/>
      <c r="QN37" s="34">
        <f t="shared" si="339"/>
        <v>0</v>
      </c>
      <c r="QO37" s="39">
        <f t="shared" si="340"/>
        <v>0</v>
      </c>
      <c r="QP37" s="62">
        <f t="shared" si="341"/>
        <v>0</v>
      </c>
      <c r="QQ37" s="34">
        <f t="shared" si="143"/>
        <v>0</v>
      </c>
      <c r="QR37" s="39">
        <f t="shared" si="144"/>
        <v>0</v>
      </c>
      <c r="QS37" s="62">
        <f t="shared" si="145"/>
        <v>0</v>
      </c>
    </row>
    <row r="38" spans="1:461" ht="15.75">
      <c r="A38" s="6">
        <v>28</v>
      </c>
      <c r="B38" s="13" t="s">
        <v>26</v>
      </c>
      <c r="C38" s="40"/>
      <c r="D38" s="40"/>
      <c r="E38" s="63">
        <f t="shared" si="146"/>
        <v>0</v>
      </c>
      <c r="F38" s="40"/>
      <c r="G38" s="40"/>
      <c r="H38" s="63">
        <f t="shared" si="147"/>
        <v>0</v>
      </c>
      <c r="I38" s="40"/>
      <c r="J38" s="40"/>
      <c r="K38" s="63">
        <f t="shared" si="148"/>
        <v>0</v>
      </c>
      <c r="L38" s="40"/>
      <c r="M38" s="40"/>
      <c r="N38" s="63">
        <f t="shared" si="149"/>
        <v>0</v>
      </c>
      <c r="O38" s="40"/>
      <c r="P38" s="40"/>
      <c r="Q38" s="63">
        <f t="shared" si="150"/>
        <v>0</v>
      </c>
      <c r="R38" s="40"/>
      <c r="S38" s="40"/>
      <c r="T38" s="63">
        <f t="shared" si="151"/>
        <v>0</v>
      </c>
      <c r="U38" s="40"/>
      <c r="V38" s="40"/>
      <c r="W38" s="63">
        <f t="shared" si="152"/>
        <v>0</v>
      </c>
      <c r="X38" s="40"/>
      <c r="Y38" s="40"/>
      <c r="Z38" s="63">
        <f t="shared" si="153"/>
        <v>0</v>
      </c>
      <c r="AA38" s="40"/>
      <c r="AB38" s="40"/>
      <c r="AC38" s="63">
        <f t="shared" si="154"/>
        <v>0</v>
      </c>
      <c r="AD38" s="35">
        <f t="shared" si="155"/>
        <v>0</v>
      </c>
      <c r="AE38" s="40">
        <f t="shared" si="156"/>
        <v>0</v>
      </c>
      <c r="AF38" s="63">
        <f t="shared" si="157"/>
        <v>0</v>
      </c>
      <c r="AG38" s="40"/>
      <c r="AH38" s="40"/>
      <c r="AI38" s="63">
        <f t="shared" si="158"/>
        <v>0</v>
      </c>
      <c r="AJ38" s="40"/>
      <c r="AK38" s="40"/>
      <c r="AL38" s="63">
        <f t="shared" si="159"/>
        <v>0</v>
      </c>
      <c r="AM38" s="40"/>
      <c r="AN38" s="40"/>
      <c r="AO38" s="63">
        <f t="shared" si="160"/>
        <v>0</v>
      </c>
      <c r="AP38" s="40"/>
      <c r="AQ38" s="40"/>
      <c r="AR38" s="63">
        <f t="shared" si="161"/>
        <v>0</v>
      </c>
      <c r="AS38" s="40"/>
      <c r="AT38" s="40"/>
      <c r="AU38" s="63">
        <f t="shared" si="162"/>
        <v>0</v>
      </c>
      <c r="AV38" s="40"/>
      <c r="AW38" s="40"/>
      <c r="AX38" s="63">
        <f t="shared" si="163"/>
        <v>0</v>
      </c>
      <c r="AY38" s="40"/>
      <c r="AZ38" s="40"/>
      <c r="BA38" s="63">
        <f t="shared" si="164"/>
        <v>0</v>
      </c>
      <c r="BB38" s="40"/>
      <c r="BC38" s="40"/>
      <c r="BD38" s="63">
        <f t="shared" si="165"/>
        <v>0</v>
      </c>
      <c r="BE38" s="40"/>
      <c r="BF38" s="40"/>
      <c r="BG38" s="63">
        <f t="shared" si="166"/>
        <v>0</v>
      </c>
      <c r="BH38" s="35"/>
      <c r="BI38" s="40"/>
      <c r="BJ38" s="63">
        <f t="shared" si="167"/>
        <v>0</v>
      </c>
      <c r="BK38" s="35"/>
      <c r="BL38" s="40"/>
      <c r="BM38" s="63">
        <f t="shared" si="168"/>
        <v>0</v>
      </c>
      <c r="BN38" s="35"/>
      <c r="BO38" s="40"/>
      <c r="BP38" s="63">
        <f t="shared" si="169"/>
        <v>0</v>
      </c>
      <c r="BQ38" s="35"/>
      <c r="BR38" s="40"/>
      <c r="BS38" s="63">
        <f t="shared" si="170"/>
        <v>0</v>
      </c>
      <c r="BT38" s="35"/>
      <c r="BU38" s="40"/>
      <c r="BV38" s="63">
        <f t="shared" si="171"/>
        <v>0</v>
      </c>
      <c r="BW38" s="35"/>
      <c r="BX38" s="40"/>
      <c r="BY38" s="63">
        <f t="shared" si="172"/>
        <v>0</v>
      </c>
      <c r="BZ38" s="35"/>
      <c r="CA38" s="40"/>
      <c r="CB38" s="63">
        <f t="shared" si="173"/>
        <v>0</v>
      </c>
      <c r="CC38" s="35">
        <f t="shared" si="174"/>
        <v>0</v>
      </c>
      <c r="CD38" s="40">
        <f t="shared" si="174"/>
        <v>0</v>
      </c>
      <c r="CE38" s="63">
        <f t="shared" si="174"/>
        <v>0</v>
      </c>
      <c r="CF38" s="40"/>
      <c r="CG38" s="40"/>
      <c r="CH38" s="63">
        <f t="shared" si="175"/>
        <v>0</v>
      </c>
      <c r="CI38" s="40"/>
      <c r="CJ38" s="40"/>
      <c r="CK38" s="63">
        <f t="shared" si="176"/>
        <v>0</v>
      </c>
      <c r="CL38" s="40"/>
      <c r="CM38" s="40"/>
      <c r="CN38" s="63">
        <f t="shared" si="177"/>
        <v>0</v>
      </c>
      <c r="CO38" s="40"/>
      <c r="CP38" s="40"/>
      <c r="CQ38" s="63">
        <f t="shared" si="178"/>
        <v>0</v>
      </c>
      <c r="CR38" s="40"/>
      <c r="CS38" s="40"/>
      <c r="CT38" s="63">
        <f t="shared" si="179"/>
        <v>0</v>
      </c>
      <c r="CU38" s="40"/>
      <c r="CV38" s="40"/>
      <c r="CW38" s="63">
        <f t="shared" si="180"/>
        <v>0</v>
      </c>
      <c r="CX38" s="40"/>
      <c r="CY38" s="40"/>
      <c r="CZ38" s="63">
        <f t="shared" si="181"/>
        <v>0</v>
      </c>
      <c r="DA38" s="35">
        <f t="shared" si="182"/>
        <v>0</v>
      </c>
      <c r="DB38" s="40">
        <f t="shared" si="183"/>
        <v>0</v>
      </c>
      <c r="DC38" s="63">
        <f t="shared" si="184"/>
        <v>0</v>
      </c>
      <c r="DD38" s="40"/>
      <c r="DE38" s="40"/>
      <c r="DF38" s="63">
        <f t="shared" si="185"/>
        <v>0</v>
      </c>
      <c r="DG38" s="40"/>
      <c r="DH38" s="40"/>
      <c r="DI38" s="63">
        <f t="shared" si="186"/>
        <v>0</v>
      </c>
      <c r="DJ38" s="40"/>
      <c r="DK38" s="40"/>
      <c r="DL38" s="63">
        <f t="shared" si="187"/>
        <v>0</v>
      </c>
      <c r="DM38" s="35">
        <f t="shared" si="188"/>
        <v>0</v>
      </c>
      <c r="DN38" s="40">
        <f t="shared" si="189"/>
        <v>0</v>
      </c>
      <c r="DO38" s="63">
        <f t="shared" si="190"/>
        <v>0</v>
      </c>
      <c r="DP38" s="40"/>
      <c r="DQ38" s="40"/>
      <c r="DR38" s="63">
        <f t="shared" si="191"/>
        <v>0</v>
      </c>
      <c r="DS38" s="40"/>
      <c r="DT38" s="40"/>
      <c r="DU38" s="63">
        <f t="shared" si="192"/>
        <v>0</v>
      </c>
      <c r="DV38" s="40"/>
      <c r="DW38" s="40"/>
      <c r="DX38" s="63">
        <f t="shared" si="193"/>
        <v>0</v>
      </c>
      <c r="DY38" s="35">
        <f t="shared" si="194"/>
        <v>0</v>
      </c>
      <c r="DZ38" s="40">
        <f t="shared" si="195"/>
        <v>0</v>
      </c>
      <c r="EA38" s="63">
        <f t="shared" si="196"/>
        <v>0</v>
      </c>
      <c r="EB38" s="40"/>
      <c r="EC38" s="40"/>
      <c r="ED38" s="63">
        <f t="shared" si="197"/>
        <v>0</v>
      </c>
      <c r="EE38" s="40"/>
      <c r="EF38" s="40"/>
      <c r="EG38" s="63">
        <f t="shared" si="198"/>
        <v>0</v>
      </c>
      <c r="EH38" s="40"/>
      <c r="EI38" s="40"/>
      <c r="EJ38" s="63">
        <f t="shared" si="199"/>
        <v>0</v>
      </c>
      <c r="EK38" s="40"/>
      <c r="EL38" s="40"/>
      <c r="EM38" s="63">
        <f t="shared" si="200"/>
        <v>0</v>
      </c>
      <c r="EN38" s="40"/>
      <c r="EO38" s="40"/>
      <c r="EP38" s="63">
        <f t="shared" si="201"/>
        <v>0</v>
      </c>
      <c r="EQ38" s="40"/>
      <c r="ER38" s="40"/>
      <c r="ES38" s="63">
        <f t="shared" si="202"/>
        <v>0</v>
      </c>
      <c r="ET38" s="40"/>
      <c r="EU38" s="40"/>
      <c r="EV38" s="63">
        <f t="shared" si="203"/>
        <v>0</v>
      </c>
      <c r="EW38" s="35">
        <f t="shared" si="204"/>
        <v>0</v>
      </c>
      <c r="EX38" s="40">
        <f t="shared" si="205"/>
        <v>0</v>
      </c>
      <c r="EY38" s="63">
        <f t="shared" si="206"/>
        <v>0</v>
      </c>
      <c r="EZ38" s="40"/>
      <c r="FA38" s="40"/>
      <c r="FB38" s="63">
        <f t="shared" si="207"/>
        <v>0</v>
      </c>
      <c r="FC38" s="40"/>
      <c r="FD38" s="40"/>
      <c r="FE38" s="63">
        <f t="shared" si="208"/>
        <v>0</v>
      </c>
      <c r="FF38" s="35">
        <f t="shared" si="209"/>
        <v>0</v>
      </c>
      <c r="FG38" s="40">
        <f t="shared" si="210"/>
        <v>0</v>
      </c>
      <c r="FH38" s="63">
        <f t="shared" si="211"/>
        <v>0</v>
      </c>
      <c r="FI38" s="40"/>
      <c r="FJ38" s="40"/>
      <c r="FK38" s="63">
        <f t="shared" si="212"/>
        <v>0</v>
      </c>
      <c r="FL38" s="40"/>
      <c r="FM38" s="40"/>
      <c r="FN38" s="63">
        <f t="shared" si="213"/>
        <v>0</v>
      </c>
      <c r="FO38" s="40"/>
      <c r="FP38" s="40"/>
      <c r="FQ38" s="63">
        <f t="shared" si="214"/>
        <v>0</v>
      </c>
      <c r="FR38" s="40"/>
      <c r="FS38" s="40"/>
      <c r="FT38" s="63">
        <f t="shared" si="215"/>
        <v>0</v>
      </c>
      <c r="FU38" s="35">
        <f t="shared" si="216"/>
        <v>0</v>
      </c>
      <c r="FV38" s="40">
        <f t="shared" si="217"/>
        <v>0</v>
      </c>
      <c r="FW38" s="63">
        <f t="shared" si="218"/>
        <v>0</v>
      </c>
      <c r="FX38" s="40"/>
      <c r="FY38" s="40"/>
      <c r="FZ38" s="63">
        <f t="shared" si="219"/>
        <v>0</v>
      </c>
      <c r="GA38" s="35"/>
      <c r="GB38" s="40"/>
      <c r="GC38" s="63">
        <f t="shared" si="220"/>
        <v>0</v>
      </c>
      <c r="GD38" s="40"/>
      <c r="GE38" s="40"/>
      <c r="GF38" s="63">
        <f t="shared" si="221"/>
        <v>0</v>
      </c>
      <c r="GG38" s="35">
        <f t="shared" si="222"/>
        <v>0</v>
      </c>
      <c r="GH38" s="40">
        <f t="shared" si="223"/>
        <v>0</v>
      </c>
      <c r="GI38" s="63">
        <f t="shared" si="224"/>
        <v>0</v>
      </c>
      <c r="GJ38" s="35">
        <f t="shared" si="225"/>
        <v>0</v>
      </c>
      <c r="GK38" s="40">
        <f t="shared" si="226"/>
        <v>0</v>
      </c>
      <c r="GL38" s="63">
        <f t="shared" si="227"/>
        <v>0</v>
      </c>
      <c r="GM38" s="40"/>
      <c r="GN38" s="40"/>
      <c r="GO38" s="63">
        <f t="shared" si="228"/>
        <v>0</v>
      </c>
      <c r="GP38" s="40"/>
      <c r="GQ38" s="40"/>
      <c r="GR38" s="63">
        <f t="shared" si="229"/>
        <v>0</v>
      </c>
      <c r="GS38" s="40"/>
      <c r="GT38" s="40"/>
      <c r="GU38" s="63">
        <f t="shared" si="230"/>
        <v>0</v>
      </c>
      <c r="GV38" s="40"/>
      <c r="GW38" s="40"/>
      <c r="GX38" s="63">
        <f t="shared" si="231"/>
        <v>0</v>
      </c>
      <c r="GY38" s="40"/>
      <c r="GZ38" s="40"/>
      <c r="HA38" s="63">
        <f t="shared" si="232"/>
        <v>0</v>
      </c>
      <c r="HB38" s="40"/>
      <c r="HC38" s="40"/>
      <c r="HD38" s="63">
        <f t="shared" si="233"/>
        <v>0</v>
      </c>
      <c r="HE38" s="35">
        <f t="shared" si="234"/>
        <v>0</v>
      </c>
      <c r="HF38" s="40">
        <f t="shared" si="235"/>
        <v>0</v>
      </c>
      <c r="HG38" s="63">
        <f t="shared" si="236"/>
        <v>0</v>
      </c>
      <c r="HH38" s="40"/>
      <c r="HI38" s="40"/>
      <c r="HJ38" s="63">
        <f t="shared" si="237"/>
        <v>0</v>
      </c>
      <c r="HK38" s="35"/>
      <c r="HL38" s="40"/>
      <c r="HM38" s="63">
        <f t="shared" si="238"/>
        <v>0</v>
      </c>
      <c r="HN38" s="35">
        <f t="shared" si="239"/>
        <v>0</v>
      </c>
      <c r="HO38" s="40">
        <f t="shared" si="240"/>
        <v>0</v>
      </c>
      <c r="HP38" s="63">
        <f t="shared" si="241"/>
        <v>0</v>
      </c>
      <c r="HQ38" s="40"/>
      <c r="HR38" s="40"/>
      <c r="HS38" s="63">
        <f t="shared" si="242"/>
        <v>0</v>
      </c>
      <c r="HT38" s="35"/>
      <c r="HU38" s="40"/>
      <c r="HV38" s="63">
        <f t="shared" si="243"/>
        <v>0</v>
      </c>
      <c r="HW38" s="40"/>
      <c r="HX38" s="40"/>
      <c r="HY38" s="63">
        <f t="shared" si="244"/>
        <v>0</v>
      </c>
      <c r="HZ38" s="35"/>
      <c r="IA38" s="40"/>
      <c r="IB38" s="63">
        <f t="shared" si="245"/>
        <v>0</v>
      </c>
      <c r="IC38" s="35">
        <f t="shared" si="246"/>
        <v>0</v>
      </c>
      <c r="ID38" s="40">
        <f t="shared" si="247"/>
        <v>0</v>
      </c>
      <c r="IE38" s="63">
        <f t="shared" si="248"/>
        <v>0</v>
      </c>
      <c r="IF38" s="40"/>
      <c r="IG38" s="40"/>
      <c r="IH38" s="63">
        <f t="shared" si="249"/>
        <v>0</v>
      </c>
      <c r="II38" s="35"/>
      <c r="IJ38" s="40"/>
      <c r="IK38" s="63">
        <f t="shared" si="250"/>
        <v>0</v>
      </c>
      <c r="IL38" s="40"/>
      <c r="IM38" s="40"/>
      <c r="IN38" s="63">
        <f t="shared" si="251"/>
        <v>0</v>
      </c>
      <c r="IO38" s="35">
        <f t="shared" si="252"/>
        <v>0</v>
      </c>
      <c r="IP38" s="40">
        <f t="shared" si="253"/>
        <v>0</v>
      </c>
      <c r="IQ38" s="63">
        <f t="shared" si="254"/>
        <v>0</v>
      </c>
      <c r="IR38" s="40"/>
      <c r="IS38" s="40"/>
      <c r="IT38" s="63">
        <f t="shared" si="255"/>
        <v>0</v>
      </c>
      <c r="IU38" s="40"/>
      <c r="IV38" s="40"/>
      <c r="IW38" s="63">
        <f t="shared" si="256"/>
        <v>0</v>
      </c>
      <c r="IX38" s="40"/>
      <c r="IY38" s="40"/>
      <c r="IZ38" s="63">
        <f t="shared" si="257"/>
        <v>0</v>
      </c>
      <c r="JA38" s="35">
        <f t="shared" si="258"/>
        <v>0</v>
      </c>
      <c r="JB38" s="40">
        <f t="shared" si="259"/>
        <v>0</v>
      </c>
      <c r="JC38" s="63">
        <f t="shared" si="260"/>
        <v>0</v>
      </c>
      <c r="JD38" s="40">
        <v>168832</v>
      </c>
      <c r="JE38" s="40">
        <f>16800+8320</f>
        <v>25120</v>
      </c>
      <c r="JF38" s="63">
        <f t="shared" si="261"/>
        <v>193952</v>
      </c>
      <c r="JG38" s="40"/>
      <c r="JH38" s="40"/>
      <c r="JI38" s="63">
        <f t="shared" si="262"/>
        <v>0</v>
      </c>
      <c r="JJ38" s="40">
        <v>186000</v>
      </c>
      <c r="JK38" s="40">
        <v>-1292</v>
      </c>
      <c r="JL38" s="63">
        <f t="shared" si="263"/>
        <v>184708</v>
      </c>
      <c r="JM38" s="35">
        <f t="shared" si="264"/>
        <v>354832</v>
      </c>
      <c r="JN38" s="40">
        <f t="shared" si="265"/>
        <v>23828</v>
      </c>
      <c r="JO38" s="63">
        <f t="shared" si="266"/>
        <v>378660</v>
      </c>
      <c r="JP38" s="40"/>
      <c r="JQ38" s="40"/>
      <c r="JR38" s="63">
        <f t="shared" si="267"/>
        <v>0</v>
      </c>
      <c r="JS38" s="35"/>
      <c r="JT38" s="40"/>
      <c r="JU38" s="63">
        <f t="shared" si="268"/>
        <v>0</v>
      </c>
      <c r="JV38" s="35"/>
      <c r="JW38" s="40"/>
      <c r="JX38" s="63">
        <f t="shared" si="269"/>
        <v>0</v>
      </c>
      <c r="JY38" s="35">
        <f t="shared" si="270"/>
        <v>0</v>
      </c>
      <c r="JZ38" s="40">
        <f t="shared" si="271"/>
        <v>0</v>
      </c>
      <c r="KA38" s="63">
        <f t="shared" si="272"/>
        <v>0</v>
      </c>
      <c r="KB38" s="40"/>
      <c r="KC38" s="40"/>
      <c r="KD38" s="63">
        <f t="shared" si="273"/>
        <v>0</v>
      </c>
      <c r="KE38" s="35">
        <f t="shared" si="274"/>
        <v>354832</v>
      </c>
      <c r="KF38" s="40">
        <f t="shared" si="275"/>
        <v>23828</v>
      </c>
      <c r="KG38" s="63">
        <f t="shared" si="276"/>
        <v>378660</v>
      </c>
      <c r="KH38" s="35"/>
      <c r="KI38" s="40"/>
      <c r="KJ38" s="63">
        <f t="shared" si="277"/>
        <v>0</v>
      </c>
      <c r="KK38" s="40"/>
      <c r="KL38" s="40"/>
      <c r="KM38" s="63">
        <f t="shared" si="278"/>
        <v>0</v>
      </c>
      <c r="KN38" s="40"/>
      <c r="KO38" s="40"/>
      <c r="KP38" s="63">
        <f t="shared" si="279"/>
        <v>0</v>
      </c>
      <c r="KQ38" s="35">
        <f t="shared" si="280"/>
        <v>0</v>
      </c>
      <c r="KR38" s="40">
        <f t="shared" si="281"/>
        <v>0</v>
      </c>
      <c r="KS38" s="63">
        <f t="shared" si="282"/>
        <v>0</v>
      </c>
      <c r="KT38" s="40"/>
      <c r="KU38" s="40"/>
      <c r="KV38" s="63">
        <f t="shared" si="283"/>
        <v>0</v>
      </c>
      <c r="KW38" s="40"/>
      <c r="KX38" s="40"/>
      <c r="KY38" s="63">
        <f t="shared" si="284"/>
        <v>0</v>
      </c>
      <c r="KZ38" s="40"/>
      <c r="LA38" s="40"/>
      <c r="LB38" s="63">
        <f t="shared" si="285"/>
        <v>0</v>
      </c>
      <c r="LC38" s="40"/>
      <c r="LD38" s="40"/>
      <c r="LE38" s="63">
        <f t="shared" si="286"/>
        <v>0</v>
      </c>
      <c r="LF38" s="40"/>
      <c r="LG38" s="40"/>
      <c r="LH38" s="63">
        <f t="shared" si="287"/>
        <v>0</v>
      </c>
      <c r="LI38" s="40"/>
      <c r="LJ38" s="40"/>
      <c r="LK38" s="63">
        <f t="shared" si="288"/>
        <v>0</v>
      </c>
      <c r="LL38" s="40"/>
      <c r="LM38" s="40"/>
      <c r="LN38" s="63">
        <f t="shared" si="289"/>
        <v>0</v>
      </c>
      <c r="LO38" s="35">
        <f t="shared" si="290"/>
        <v>0</v>
      </c>
      <c r="LP38" s="40">
        <f t="shared" si="291"/>
        <v>0</v>
      </c>
      <c r="LQ38" s="63">
        <f t="shared" si="292"/>
        <v>0</v>
      </c>
      <c r="LR38" s="40"/>
      <c r="LS38" s="40"/>
      <c r="LT38" s="63">
        <f t="shared" si="293"/>
        <v>0</v>
      </c>
      <c r="LU38" s="40"/>
      <c r="LV38" s="40"/>
      <c r="LW38" s="63">
        <f t="shared" si="294"/>
        <v>0</v>
      </c>
      <c r="LX38" s="35">
        <f t="shared" si="295"/>
        <v>0</v>
      </c>
      <c r="LY38" s="40">
        <f t="shared" si="296"/>
        <v>0</v>
      </c>
      <c r="LZ38" s="63">
        <f t="shared" si="297"/>
        <v>0</v>
      </c>
      <c r="MA38" s="35">
        <f t="shared" si="298"/>
        <v>354832</v>
      </c>
      <c r="MB38" s="40">
        <f t="shared" si="299"/>
        <v>23828</v>
      </c>
      <c r="MC38" s="63">
        <f t="shared" si="300"/>
        <v>378660</v>
      </c>
      <c r="MD38" s="40"/>
      <c r="ME38" s="40"/>
      <c r="MF38" s="63">
        <f t="shared" si="301"/>
        <v>0</v>
      </c>
      <c r="MG38" s="40"/>
      <c r="MH38" s="40"/>
      <c r="MI38" s="63">
        <f t="shared" si="302"/>
        <v>0</v>
      </c>
      <c r="MJ38" s="40"/>
      <c r="MK38" s="40"/>
      <c r="ML38" s="63">
        <f t="shared" si="303"/>
        <v>0</v>
      </c>
      <c r="MM38" s="40"/>
      <c r="MN38" s="40"/>
      <c r="MO38" s="63">
        <f t="shared" si="304"/>
        <v>0</v>
      </c>
      <c r="MP38" s="40"/>
      <c r="MQ38" s="40"/>
      <c r="MR38" s="63">
        <f t="shared" si="305"/>
        <v>0</v>
      </c>
      <c r="MS38" s="35"/>
      <c r="MT38" s="40"/>
      <c r="MU38" s="63">
        <f t="shared" si="306"/>
        <v>0</v>
      </c>
      <c r="MV38" s="40"/>
      <c r="MW38" s="40"/>
      <c r="MX38" s="63">
        <f t="shared" si="307"/>
        <v>0</v>
      </c>
      <c r="MY38" s="40"/>
      <c r="MZ38" s="40"/>
      <c r="NA38" s="63">
        <f t="shared" si="308"/>
        <v>0</v>
      </c>
      <c r="NB38" s="40"/>
      <c r="NC38" s="40"/>
      <c r="ND38" s="63">
        <f t="shared" si="309"/>
        <v>0</v>
      </c>
      <c r="NE38" s="35"/>
      <c r="NF38" s="40"/>
      <c r="NG38" s="63">
        <f t="shared" si="310"/>
        <v>0</v>
      </c>
      <c r="NH38" s="35"/>
      <c r="NI38" s="40"/>
      <c r="NJ38" s="63">
        <f t="shared" si="311"/>
        <v>0</v>
      </c>
      <c r="NK38" s="35">
        <f t="shared" si="312"/>
        <v>0</v>
      </c>
      <c r="NL38" s="40">
        <f t="shared" si="313"/>
        <v>0</v>
      </c>
      <c r="NM38" s="63">
        <f t="shared" si="314"/>
        <v>0</v>
      </c>
      <c r="NN38" s="40"/>
      <c r="NO38" s="40"/>
      <c r="NP38" s="63">
        <f t="shared" si="315"/>
        <v>0</v>
      </c>
      <c r="NQ38" s="40"/>
      <c r="NR38" s="40"/>
      <c r="NS38" s="63">
        <f t="shared" si="316"/>
        <v>0</v>
      </c>
      <c r="NT38" s="40"/>
      <c r="NU38" s="40"/>
      <c r="NV38" s="63">
        <f t="shared" si="317"/>
        <v>0</v>
      </c>
      <c r="NW38" s="35"/>
      <c r="NX38" s="40"/>
      <c r="NY38" s="63">
        <f t="shared" si="318"/>
        <v>0</v>
      </c>
      <c r="NZ38" s="40"/>
      <c r="OA38" s="40"/>
      <c r="OB38" s="63">
        <f t="shared" si="319"/>
        <v>0</v>
      </c>
      <c r="OC38" s="40"/>
      <c r="OD38" s="40"/>
      <c r="OE38" s="63">
        <f t="shared" si="320"/>
        <v>0</v>
      </c>
      <c r="OF38" s="35">
        <f t="shared" si="321"/>
        <v>0</v>
      </c>
      <c r="OG38" s="40">
        <f t="shared" si="321"/>
        <v>0</v>
      </c>
      <c r="OH38" s="63">
        <f t="shared" si="321"/>
        <v>0</v>
      </c>
      <c r="OI38" s="35"/>
      <c r="OJ38" s="40"/>
      <c r="OK38" s="63">
        <f t="shared" si="322"/>
        <v>0</v>
      </c>
      <c r="OL38" s="35"/>
      <c r="OM38" s="40"/>
      <c r="ON38" s="63">
        <f t="shared" si="323"/>
        <v>0</v>
      </c>
      <c r="OO38" s="35"/>
      <c r="OP38" s="40"/>
      <c r="OQ38" s="63">
        <f t="shared" si="324"/>
        <v>0</v>
      </c>
      <c r="OR38" s="35"/>
      <c r="OS38" s="40"/>
      <c r="OT38" s="63">
        <f t="shared" si="325"/>
        <v>0</v>
      </c>
      <c r="OU38" s="35"/>
      <c r="OV38" s="40"/>
      <c r="OW38" s="63">
        <f t="shared" si="326"/>
        <v>0</v>
      </c>
      <c r="OX38" s="35"/>
      <c r="OY38" s="40"/>
      <c r="OZ38" s="63">
        <f t="shared" si="327"/>
        <v>0</v>
      </c>
      <c r="PA38" s="35"/>
      <c r="PB38" s="40"/>
      <c r="PC38" s="63">
        <f t="shared" si="328"/>
        <v>0</v>
      </c>
      <c r="PD38" s="35"/>
      <c r="PE38" s="40"/>
      <c r="PF38" s="63">
        <f t="shared" si="329"/>
        <v>0</v>
      </c>
      <c r="PG38" s="35"/>
      <c r="PH38" s="40"/>
      <c r="PI38" s="63">
        <f t="shared" si="330"/>
        <v>0</v>
      </c>
      <c r="PJ38" s="35"/>
      <c r="PK38" s="40"/>
      <c r="PL38" s="63">
        <f t="shared" si="331"/>
        <v>0</v>
      </c>
      <c r="PM38" s="35">
        <f t="shared" si="332"/>
        <v>0</v>
      </c>
      <c r="PN38" s="40">
        <f t="shared" si="332"/>
        <v>0</v>
      </c>
      <c r="PO38" s="63">
        <f t="shared" si="332"/>
        <v>0</v>
      </c>
      <c r="PP38" s="35"/>
      <c r="PQ38" s="40"/>
      <c r="PR38" s="63">
        <f t="shared" si="333"/>
        <v>0</v>
      </c>
      <c r="PS38" s="35"/>
      <c r="PT38" s="40"/>
      <c r="PU38" s="63">
        <f t="shared" si="334"/>
        <v>0</v>
      </c>
      <c r="PV38" s="40"/>
      <c r="PW38" s="40"/>
      <c r="PX38" s="63">
        <f t="shared" si="335"/>
        <v>0</v>
      </c>
      <c r="PY38" s="35">
        <f t="shared" si="336"/>
        <v>0</v>
      </c>
      <c r="PZ38" s="40">
        <f t="shared" si="337"/>
        <v>0</v>
      </c>
      <c r="QA38" s="63">
        <f t="shared" si="338"/>
        <v>0</v>
      </c>
      <c r="QB38" s="35">
        <f t="shared" si="134"/>
        <v>0</v>
      </c>
      <c r="QC38" s="40">
        <f t="shared" si="135"/>
        <v>0</v>
      </c>
      <c r="QD38" s="63">
        <f t="shared" si="136"/>
        <v>0</v>
      </c>
      <c r="QE38" s="35">
        <f t="shared" si="137"/>
        <v>354832</v>
      </c>
      <c r="QF38" s="40">
        <f t="shared" si="138"/>
        <v>23828</v>
      </c>
      <c r="QG38" s="63">
        <f t="shared" si="139"/>
        <v>378660</v>
      </c>
      <c r="QH38" s="35">
        <f t="shared" si="140"/>
        <v>354832</v>
      </c>
      <c r="QI38" s="40">
        <f t="shared" si="141"/>
        <v>23828</v>
      </c>
      <c r="QJ38" s="63">
        <f t="shared" si="142"/>
        <v>378660</v>
      </c>
      <c r="QK38" s="35"/>
      <c r="QL38" s="40"/>
      <c r="QM38" s="55"/>
      <c r="QN38" s="35">
        <f t="shared" si="339"/>
        <v>354832</v>
      </c>
      <c r="QO38" s="40">
        <f t="shared" si="340"/>
        <v>23828</v>
      </c>
      <c r="QP38" s="63">
        <f t="shared" si="341"/>
        <v>378660</v>
      </c>
      <c r="QQ38" s="35">
        <f t="shared" si="143"/>
        <v>354832</v>
      </c>
      <c r="QR38" s="40">
        <f t="shared" si="144"/>
        <v>23828</v>
      </c>
      <c r="QS38" s="63">
        <f t="shared" si="145"/>
        <v>378660</v>
      </c>
    </row>
    <row r="39" spans="1:461" ht="16.5" thickBot="1">
      <c r="A39" s="3">
        <v>29</v>
      </c>
      <c r="B39" s="24" t="s">
        <v>27</v>
      </c>
      <c r="C39" s="41"/>
      <c r="D39" s="41"/>
      <c r="E39" s="66">
        <f t="shared" si="146"/>
        <v>0</v>
      </c>
      <c r="F39" s="41"/>
      <c r="G39" s="41"/>
      <c r="H39" s="66">
        <f t="shared" si="147"/>
        <v>0</v>
      </c>
      <c r="I39" s="41"/>
      <c r="J39" s="41"/>
      <c r="K39" s="66">
        <f t="shared" si="148"/>
        <v>0</v>
      </c>
      <c r="L39" s="41"/>
      <c r="M39" s="41"/>
      <c r="N39" s="66">
        <f t="shared" si="149"/>
        <v>0</v>
      </c>
      <c r="O39" s="41"/>
      <c r="P39" s="41"/>
      <c r="Q39" s="66">
        <f t="shared" si="150"/>
        <v>0</v>
      </c>
      <c r="R39" s="41"/>
      <c r="S39" s="41"/>
      <c r="T39" s="66">
        <f t="shared" si="151"/>
        <v>0</v>
      </c>
      <c r="U39" s="41"/>
      <c r="V39" s="41"/>
      <c r="W39" s="66">
        <f t="shared" si="152"/>
        <v>0</v>
      </c>
      <c r="X39" s="41"/>
      <c r="Y39" s="41"/>
      <c r="Z39" s="66">
        <f t="shared" si="153"/>
        <v>0</v>
      </c>
      <c r="AA39" s="41"/>
      <c r="AB39" s="41"/>
      <c r="AC39" s="66">
        <f t="shared" si="154"/>
        <v>0</v>
      </c>
      <c r="AD39" s="36">
        <f t="shared" si="155"/>
        <v>0</v>
      </c>
      <c r="AE39" s="41">
        <f t="shared" si="156"/>
        <v>0</v>
      </c>
      <c r="AF39" s="66">
        <f t="shared" si="157"/>
        <v>0</v>
      </c>
      <c r="AG39" s="41"/>
      <c r="AH39" s="41"/>
      <c r="AI39" s="66">
        <f t="shared" si="158"/>
        <v>0</v>
      </c>
      <c r="AJ39" s="41"/>
      <c r="AK39" s="41"/>
      <c r="AL39" s="66">
        <f t="shared" si="159"/>
        <v>0</v>
      </c>
      <c r="AM39" s="41"/>
      <c r="AN39" s="41"/>
      <c r="AO39" s="66">
        <f t="shared" si="160"/>
        <v>0</v>
      </c>
      <c r="AP39" s="41"/>
      <c r="AQ39" s="41"/>
      <c r="AR39" s="66">
        <f t="shared" si="161"/>
        <v>0</v>
      </c>
      <c r="AS39" s="41"/>
      <c r="AT39" s="41"/>
      <c r="AU39" s="66">
        <f t="shared" si="162"/>
        <v>0</v>
      </c>
      <c r="AV39" s="41"/>
      <c r="AW39" s="41"/>
      <c r="AX39" s="66">
        <f t="shared" si="163"/>
        <v>0</v>
      </c>
      <c r="AY39" s="41"/>
      <c r="AZ39" s="41"/>
      <c r="BA39" s="66">
        <f t="shared" si="164"/>
        <v>0</v>
      </c>
      <c r="BB39" s="41"/>
      <c r="BC39" s="41"/>
      <c r="BD39" s="66">
        <f t="shared" si="165"/>
        <v>0</v>
      </c>
      <c r="BE39" s="41"/>
      <c r="BF39" s="41"/>
      <c r="BG39" s="66">
        <f t="shared" si="166"/>
        <v>0</v>
      </c>
      <c r="BH39" s="36"/>
      <c r="BI39" s="41"/>
      <c r="BJ39" s="66">
        <f t="shared" si="167"/>
        <v>0</v>
      </c>
      <c r="BK39" s="36"/>
      <c r="BL39" s="41"/>
      <c r="BM39" s="66">
        <f t="shared" si="168"/>
        <v>0</v>
      </c>
      <c r="BN39" s="36"/>
      <c r="BO39" s="41"/>
      <c r="BP39" s="66">
        <f t="shared" si="169"/>
        <v>0</v>
      </c>
      <c r="BQ39" s="36"/>
      <c r="BR39" s="41"/>
      <c r="BS39" s="66">
        <f t="shared" si="170"/>
        <v>0</v>
      </c>
      <c r="BT39" s="36"/>
      <c r="BU39" s="41"/>
      <c r="BV39" s="66">
        <f t="shared" si="171"/>
        <v>0</v>
      </c>
      <c r="BW39" s="36"/>
      <c r="BX39" s="41"/>
      <c r="BY39" s="66">
        <f t="shared" si="172"/>
        <v>0</v>
      </c>
      <c r="BZ39" s="36"/>
      <c r="CA39" s="41"/>
      <c r="CB39" s="66">
        <f t="shared" si="173"/>
        <v>0</v>
      </c>
      <c r="CC39" s="36">
        <f t="shared" si="174"/>
        <v>0</v>
      </c>
      <c r="CD39" s="41">
        <f t="shared" si="174"/>
        <v>0</v>
      </c>
      <c r="CE39" s="66">
        <f t="shared" si="174"/>
        <v>0</v>
      </c>
      <c r="CF39" s="41"/>
      <c r="CG39" s="41"/>
      <c r="CH39" s="66">
        <f t="shared" si="175"/>
        <v>0</v>
      </c>
      <c r="CI39" s="41"/>
      <c r="CJ39" s="41"/>
      <c r="CK39" s="66">
        <f t="shared" si="176"/>
        <v>0</v>
      </c>
      <c r="CL39" s="41"/>
      <c r="CM39" s="41"/>
      <c r="CN39" s="66">
        <f t="shared" si="177"/>
        <v>0</v>
      </c>
      <c r="CO39" s="41"/>
      <c r="CP39" s="41"/>
      <c r="CQ39" s="66">
        <f t="shared" si="178"/>
        <v>0</v>
      </c>
      <c r="CR39" s="41"/>
      <c r="CS39" s="41"/>
      <c r="CT39" s="66">
        <f t="shared" si="179"/>
        <v>0</v>
      </c>
      <c r="CU39" s="41"/>
      <c r="CV39" s="41"/>
      <c r="CW39" s="66">
        <f t="shared" si="180"/>
        <v>0</v>
      </c>
      <c r="CX39" s="41"/>
      <c r="CY39" s="41"/>
      <c r="CZ39" s="66">
        <f t="shared" si="181"/>
        <v>0</v>
      </c>
      <c r="DA39" s="36">
        <f t="shared" si="182"/>
        <v>0</v>
      </c>
      <c r="DB39" s="41">
        <f t="shared" si="183"/>
        <v>0</v>
      </c>
      <c r="DC39" s="66">
        <f t="shared" si="184"/>
        <v>0</v>
      </c>
      <c r="DD39" s="41"/>
      <c r="DE39" s="41"/>
      <c r="DF39" s="66">
        <f t="shared" si="185"/>
        <v>0</v>
      </c>
      <c r="DG39" s="41"/>
      <c r="DH39" s="41"/>
      <c r="DI39" s="66">
        <f t="shared" si="186"/>
        <v>0</v>
      </c>
      <c r="DJ39" s="41"/>
      <c r="DK39" s="41"/>
      <c r="DL39" s="66">
        <f t="shared" si="187"/>
        <v>0</v>
      </c>
      <c r="DM39" s="36">
        <f t="shared" si="188"/>
        <v>0</v>
      </c>
      <c r="DN39" s="41">
        <f t="shared" si="189"/>
        <v>0</v>
      </c>
      <c r="DO39" s="66">
        <f t="shared" si="190"/>
        <v>0</v>
      </c>
      <c r="DP39" s="41"/>
      <c r="DQ39" s="41"/>
      <c r="DR39" s="66">
        <f t="shared" si="191"/>
        <v>0</v>
      </c>
      <c r="DS39" s="41"/>
      <c r="DT39" s="41"/>
      <c r="DU39" s="66">
        <f t="shared" si="192"/>
        <v>0</v>
      </c>
      <c r="DV39" s="41"/>
      <c r="DW39" s="41"/>
      <c r="DX39" s="66">
        <f t="shared" si="193"/>
        <v>0</v>
      </c>
      <c r="DY39" s="36">
        <f t="shared" si="194"/>
        <v>0</v>
      </c>
      <c r="DZ39" s="41">
        <f t="shared" si="195"/>
        <v>0</v>
      </c>
      <c r="EA39" s="66">
        <f t="shared" si="196"/>
        <v>0</v>
      </c>
      <c r="EB39" s="41"/>
      <c r="EC39" s="41"/>
      <c r="ED39" s="66">
        <f t="shared" si="197"/>
        <v>0</v>
      </c>
      <c r="EE39" s="41"/>
      <c r="EF39" s="41"/>
      <c r="EG39" s="66">
        <f t="shared" si="198"/>
        <v>0</v>
      </c>
      <c r="EH39" s="41"/>
      <c r="EI39" s="41"/>
      <c r="EJ39" s="66">
        <f t="shared" si="199"/>
        <v>0</v>
      </c>
      <c r="EK39" s="41"/>
      <c r="EL39" s="41"/>
      <c r="EM39" s="66">
        <f t="shared" si="200"/>
        <v>0</v>
      </c>
      <c r="EN39" s="41"/>
      <c r="EO39" s="41"/>
      <c r="EP39" s="66">
        <f t="shared" si="201"/>
        <v>0</v>
      </c>
      <c r="EQ39" s="41"/>
      <c r="ER39" s="41"/>
      <c r="ES39" s="66">
        <f t="shared" si="202"/>
        <v>0</v>
      </c>
      <c r="ET39" s="41"/>
      <c r="EU39" s="41"/>
      <c r="EV39" s="66">
        <f t="shared" si="203"/>
        <v>0</v>
      </c>
      <c r="EW39" s="36">
        <f t="shared" si="204"/>
        <v>0</v>
      </c>
      <c r="EX39" s="41">
        <f t="shared" si="205"/>
        <v>0</v>
      </c>
      <c r="EY39" s="66">
        <f t="shared" si="206"/>
        <v>0</v>
      </c>
      <c r="EZ39" s="41"/>
      <c r="FA39" s="41"/>
      <c r="FB39" s="66">
        <f t="shared" si="207"/>
        <v>0</v>
      </c>
      <c r="FC39" s="41"/>
      <c r="FD39" s="41"/>
      <c r="FE39" s="66">
        <f t="shared" si="208"/>
        <v>0</v>
      </c>
      <c r="FF39" s="36">
        <f t="shared" si="209"/>
        <v>0</v>
      </c>
      <c r="FG39" s="41">
        <f t="shared" si="210"/>
        <v>0</v>
      </c>
      <c r="FH39" s="66">
        <f t="shared" si="211"/>
        <v>0</v>
      </c>
      <c r="FI39" s="41"/>
      <c r="FJ39" s="41"/>
      <c r="FK39" s="66">
        <f t="shared" si="212"/>
        <v>0</v>
      </c>
      <c r="FL39" s="41"/>
      <c r="FM39" s="41"/>
      <c r="FN39" s="66">
        <f t="shared" si="213"/>
        <v>0</v>
      </c>
      <c r="FO39" s="41"/>
      <c r="FP39" s="41"/>
      <c r="FQ39" s="66">
        <f t="shared" si="214"/>
        <v>0</v>
      </c>
      <c r="FR39" s="41"/>
      <c r="FS39" s="41"/>
      <c r="FT39" s="66">
        <f t="shared" si="215"/>
        <v>0</v>
      </c>
      <c r="FU39" s="36">
        <f t="shared" si="216"/>
        <v>0</v>
      </c>
      <c r="FV39" s="41">
        <f t="shared" si="217"/>
        <v>0</v>
      </c>
      <c r="FW39" s="66">
        <f t="shared" si="218"/>
        <v>0</v>
      </c>
      <c r="FX39" s="41"/>
      <c r="FY39" s="41"/>
      <c r="FZ39" s="66">
        <f t="shared" si="219"/>
        <v>0</v>
      </c>
      <c r="GA39" s="36"/>
      <c r="GB39" s="41"/>
      <c r="GC39" s="66">
        <f t="shared" si="220"/>
        <v>0</v>
      </c>
      <c r="GD39" s="41"/>
      <c r="GE39" s="41"/>
      <c r="GF39" s="66">
        <f t="shared" si="221"/>
        <v>0</v>
      </c>
      <c r="GG39" s="36">
        <f t="shared" si="222"/>
        <v>0</v>
      </c>
      <c r="GH39" s="41">
        <f t="shared" si="223"/>
        <v>0</v>
      </c>
      <c r="GI39" s="66">
        <f t="shared" si="224"/>
        <v>0</v>
      </c>
      <c r="GJ39" s="36">
        <f t="shared" si="225"/>
        <v>0</v>
      </c>
      <c r="GK39" s="41">
        <f t="shared" si="226"/>
        <v>0</v>
      </c>
      <c r="GL39" s="66">
        <f t="shared" si="227"/>
        <v>0</v>
      </c>
      <c r="GM39" s="41"/>
      <c r="GN39" s="41"/>
      <c r="GO39" s="66">
        <f t="shared" si="228"/>
        <v>0</v>
      </c>
      <c r="GP39" s="41"/>
      <c r="GQ39" s="41"/>
      <c r="GR39" s="66">
        <f t="shared" si="229"/>
        <v>0</v>
      </c>
      <c r="GS39" s="41"/>
      <c r="GT39" s="41"/>
      <c r="GU39" s="66">
        <f t="shared" si="230"/>
        <v>0</v>
      </c>
      <c r="GV39" s="41"/>
      <c r="GW39" s="41"/>
      <c r="GX39" s="66">
        <f t="shared" si="231"/>
        <v>0</v>
      </c>
      <c r="GY39" s="41"/>
      <c r="GZ39" s="41"/>
      <c r="HA39" s="66">
        <f t="shared" si="232"/>
        <v>0</v>
      </c>
      <c r="HB39" s="41"/>
      <c r="HC39" s="41"/>
      <c r="HD39" s="66">
        <f t="shared" si="233"/>
        <v>0</v>
      </c>
      <c r="HE39" s="36">
        <f t="shared" si="234"/>
        <v>0</v>
      </c>
      <c r="HF39" s="41">
        <f t="shared" si="235"/>
        <v>0</v>
      </c>
      <c r="HG39" s="66">
        <f t="shared" si="236"/>
        <v>0</v>
      </c>
      <c r="HH39" s="41"/>
      <c r="HI39" s="41"/>
      <c r="HJ39" s="66">
        <f t="shared" si="237"/>
        <v>0</v>
      </c>
      <c r="HK39" s="36"/>
      <c r="HL39" s="41"/>
      <c r="HM39" s="66">
        <f t="shared" si="238"/>
        <v>0</v>
      </c>
      <c r="HN39" s="36">
        <f t="shared" si="239"/>
        <v>0</v>
      </c>
      <c r="HO39" s="41">
        <f t="shared" si="240"/>
        <v>0</v>
      </c>
      <c r="HP39" s="66">
        <f t="shared" si="241"/>
        <v>0</v>
      </c>
      <c r="HQ39" s="41"/>
      <c r="HR39" s="41"/>
      <c r="HS39" s="66">
        <f t="shared" si="242"/>
        <v>0</v>
      </c>
      <c r="HT39" s="36"/>
      <c r="HU39" s="41"/>
      <c r="HV39" s="66">
        <f t="shared" si="243"/>
        <v>0</v>
      </c>
      <c r="HW39" s="41"/>
      <c r="HX39" s="41"/>
      <c r="HY39" s="66">
        <f t="shared" si="244"/>
        <v>0</v>
      </c>
      <c r="HZ39" s="36"/>
      <c r="IA39" s="41"/>
      <c r="IB39" s="66">
        <f t="shared" si="245"/>
        <v>0</v>
      </c>
      <c r="IC39" s="36">
        <f t="shared" si="246"/>
        <v>0</v>
      </c>
      <c r="ID39" s="41">
        <f t="shared" si="247"/>
        <v>0</v>
      </c>
      <c r="IE39" s="66">
        <f t="shared" si="248"/>
        <v>0</v>
      </c>
      <c r="IF39" s="41"/>
      <c r="IG39" s="41"/>
      <c r="IH39" s="66">
        <f t="shared" si="249"/>
        <v>0</v>
      </c>
      <c r="II39" s="36"/>
      <c r="IJ39" s="41"/>
      <c r="IK39" s="66">
        <f t="shared" si="250"/>
        <v>0</v>
      </c>
      <c r="IL39" s="41"/>
      <c r="IM39" s="41"/>
      <c r="IN39" s="66">
        <f t="shared" si="251"/>
        <v>0</v>
      </c>
      <c r="IO39" s="36">
        <f t="shared" si="252"/>
        <v>0</v>
      </c>
      <c r="IP39" s="41">
        <f t="shared" si="253"/>
        <v>0</v>
      </c>
      <c r="IQ39" s="66">
        <f t="shared" si="254"/>
        <v>0</v>
      </c>
      <c r="IR39" s="41"/>
      <c r="IS39" s="41"/>
      <c r="IT39" s="66">
        <f t="shared" si="255"/>
        <v>0</v>
      </c>
      <c r="IU39" s="41"/>
      <c r="IV39" s="41"/>
      <c r="IW39" s="66">
        <f t="shared" si="256"/>
        <v>0</v>
      </c>
      <c r="IX39" s="41"/>
      <c r="IY39" s="41"/>
      <c r="IZ39" s="66">
        <f t="shared" si="257"/>
        <v>0</v>
      </c>
      <c r="JA39" s="36">
        <f t="shared" si="258"/>
        <v>0</v>
      </c>
      <c r="JB39" s="41">
        <f t="shared" si="259"/>
        <v>0</v>
      </c>
      <c r="JC39" s="66">
        <f t="shared" si="260"/>
        <v>0</v>
      </c>
      <c r="JD39" s="41"/>
      <c r="JE39" s="41"/>
      <c r="JF39" s="66">
        <f t="shared" si="261"/>
        <v>0</v>
      </c>
      <c r="JG39" s="41"/>
      <c r="JH39" s="41"/>
      <c r="JI39" s="66">
        <f t="shared" si="262"/>
        <v>0</v>
      </c>
      <c r="JJ39" s="41"/>
      <c r="JK39" s="41"/>
      <c r="JL39" s="66">
        <f t="shared" si="263"/>
        <v>0</v>
      </c>
      <c r="JM39" s="36">
        <f t="shared" si="264"/>
        <v>0</v>
      </c>
      <c r="JN39" s="41">
        <f t="shared" si="265"/>
        <v>0</v>
      </c>
      <c r="JO39" s="66">
        <f t="shared" si="266"/>
        <v>0</v>
      </c>
      <c r="JP39" s="41"/>
      <c r="JQ39" s="41"/>
      <c r="JR39" s="66">
        <f t="shared" si="267"/>
        <v>0</v>
      </c>
      <c r="JS39" s="36"/>
      <c r="JT39" s="41"/>
      <c r="JU39" s="66">
        <f t="shared" si="268"/>
        <v>0</v>
      </c>
      <c r="JV39" s="36"/>
      <c r="JW39" s="41"/>
      <c r="JX39" s="66">
        <f t="shared" si="269"/>
        <v>0</v>
      </c>
      <c r="JY39" s="36">
        <f t="shared" si="270"/>
        <v>0</v>
      </c>
      <c r="JZ39" s="41">
        <f t="shared" si="271"/>
        <v>0</v>
      </c>
      <c r="KA39" s="66">
        <f t="shared" si="272"/>
        <v>0</v>
      </c>
      <c r="KB39" s="41"/>
      <c r="KC39" s="41"/>
      <c r="KD39" s="66">
        <f t="shared" si="273"/>
        <v>0</v>
      </c>
      <c r="KE39" s="36">
        <f t="shared" si="274"/>
        <v>0</v>
      </c>
      <c r="KF39" s="41">
        <f t="shared" si="275"/>
        <v>0</v>
      </c>
      <c r="KG39" s="66">
        <f t="shared" si="276"/>
        <v>0</v>
      </c>
      <c r="KH39" s="36"/>
      <c r="KI39" s="41"/>
      <c r="KJ39" s="66">
        <f t="shared" si="277"/>
        <v>0</v>
      </c>
      <c r="KK39" s="41"/>
      <c r="KL39" s="41"/>
      <c r="KM39" s="66">
        <f t="shared" si="278"/>
        <v>0</v>
      </c>
      <c r="KN39" s="41"/>
      <c r="KO39" s="41"/>
      <c r="KP39" s="66">
        <f t="shared" si="279"/>
        <v>0</v>
      </c>
      <c r="KQ39" s="36">
        <f t="shared" si="280"/>
        <v>0</v>
      </c>
      <c r="KR39" s="41">
        <f t="shared" si="281"/>
        <v>0</v>
      </c>
      <c r="KS39" s="66">
        <f t="shared" si="282"/>
        <v>0</v>
      </c>
      <c r="KT39" s="41"/>
      <c r="KU39" s="41"/>
      <c r="KV39" s="66">
        <f t="shared" si="283"/>
        <v>0</v>
      </c>
      <c r="KW39" s="41"/>
      <c r="KX39" s="41"/>
      <c r="KY39" s="66">
        <f t="shared" si="284"/>
        <v>0</v>
      </c>
      <c r="KZ39" s="41"/>
      <c r="LA39" s="41"/>
      <c r="LB39" s="66">
        <f t="shared" si="285"/>
        <v>0</v>
      </c>
      <c r="LC39" s="41"/>
      <c r="LD39" s="41"/>
      <c r="LE39" s="66">
        <f t="shared" si="286"/>
        <v>0</v>
      </c>
      <c r="LF39" s="41"/>
      <c r="LG39" s="41"/>
      <c r="LH39" s="66">
        <f t="shared" si="287"/>
        <v>0</v>
      </c>
      <c r="LI39" s="41"/>
      <c r="LJ39" s="41"/>
      <c r="LK39" s="66">
        <f t="shared" si="288"/>
        <v>0</v>
      </c>
      <c r="LL39" s="41"/>
      <c r="LM39" s="41"/>
      <c r="LN39" s="66">
        <f t="shared" si="289"/>
        <v>0</v>
      </c>
      <c r="LO39" s="36">
        <f t="shared" si="290"/>
        <v>0</v>
      </c>
      <c r="LP39" s="41">
        <f t="shared" si="291"/>
        <v>0</v>
      </c>
      <c r="LQ39" s="66">
        <f t="shared" si="292"/>
        <v>0</v>
      </c>
      <c r="LR39" s="41"/>
      <c r="LS39" s="41"/>
      <c r="LT39" s="66">
        <f t="shared" si="293"/>
        <v>0</v>
      </c>
      <c r="LU39" s="41"/>
      <c r="LV39" s="41"/>
      <c r="LW39" s="66">
        <f t="shared" si="294"/>
        <v>0</v>
      </c>
      <c r="LX39" s="36">
        <f t="shared" si="295"/>
        <v>0</v>
      </c>
      <c r="LY39" s="41">
        <f t="shared" si="296"/>
        <v>0</v>
      </c>
      <c r="LZ39" s="66">
        <f t="shared" si="297"/>
        <v>0</v>
      </c>
      <c r="MA39" s="36">
        <f t="shared" si="298"/>
        <v>0</v>
      </c>
      <c r="MB39" s="41">
        <f t="shared" si="299"/>
        <v>0</v>
      </c>
      <c r="MC39" s="66">
        <f t="shared" si="300"/>
        <v>0</v>
      </c>
      <c r="MD39" s="41"/>
      <c r="ME39" s="41"/>
      <c r="MF39" s="66">
        <f t="shared" si="301"/>
        <v>0</v>
      </c>
      <c r="MG39" s="41"/>
      <c r="MH39" s="41"/>
      <c r="MI39" s="66">
        <f t="shared" si="302"/>
        <v>0</v>
      </c>
      <c r="MJ39" s="41"/>
      <c r="MK39" s="41"/>
      <c r="ML39" s="66">
        <f t="shared" si="303"/>
        <v>0</v>
      </c>
      <c r="MM39" s="41"/>
      <c r="MN39" s="41"/>
      <c r="MO39" s="66">
        <f t="shared" si="304"/>
        <v>0</v>
      </c>
      <c r="MP39" s="41"/>
      <c r="MQ39" s="41"/>
      <c r="MR39" s="66">
        <f t="shared" si="305"/>
        <v>0</v>
      </c>
      <c r="MS39" s="36"/>
      <c r="MT39" s="41"/>
      <c r="MU39" s="66">
        <f t="shared" si="306"/>
        <v>0</v>
      </c>
      <c r="MV39" s="41"/>
      <c r="MW39" s="41"/>
      <c r="MX39" s="66">
        <f t="shared" si="307"/>
        <v>0</v>
      </c>
      <c r="MY39" s="41"/>
      <c r="MZ39" s="41"/>
      <c r="NA39" s="66">
        <f t="shared" si="308"/>
        <v>0</v>
      </c>
      <c r="NB39" s="41"/>
      <c r="NC39" s="41"/>
      <c r="ND39" s="66">
        <f t="shared" si="309"/>
        <v>0</v>
      </c>
      <c r="NE39" s="36"/>
      <c r="NF39" s="41"/>
      <c r="NG39" s="66">
        <f t="shared" si="310"/>
        <v>0</v>
      </c>
      <c r="NH39" s="36"/>
      <c r="NI39" s="41"/>
      <c r="NJ39" s="66">
        <f t="shared" si="311"/>
        <v>0</v>
      </c>
      <c r="NK39" s="36">
        <f t="shared" si="312"/>
        <v>0</v>
      </c>
      <c r="NL39" s="41">
        <f t="shared" si="313"/>
        <v>0</v>
      </c>
      <c r="NM39" s="66">
        <f t="shared" si="314"/>
        <v>0</v>
      </c>
      <c r="NN39" s="41"/>
      <c r="NO39" s="41"/>
      <c r="NP39" s="66">
        <f t="shared" si="315"/>
        <v>0</v>
      </c>
      <c r="NQ39" s="41"/>
      <c r="NR39" s="41"/>
      <c r="NS39" s="66">
        <f t="shared" si="316"/>
        <v>0</v>
      </c>
      <c r="NT39" s="41"/>
      <c r="NU39" s="41"/>
      <c r="NV39" s="66">
        <f t="shared" si="317"/>
        <v>0</v>
      </c>
      <c r="NW39" s="36"/>
      <c r="NX39" s="41"/>
      <c r="NY39" s="66">
        <f t="shared" si="318"/>
        <v>0</v>
      </c>
      <c r="NZ39" s="41"/>
      <c r="OA39" s="41"/>
      <c r="OB39" s="66">
        <f t="shared" si="319"/>
        <v>0</v>
      </c>
      <c r="OC39" s="41"/>
      <c r="OD39" s="41"/>
      <c r="OE39" s="66">
        <f t="shared" si="320"/>
        <v>0</v>
      </c>
      <c r="OF39" s="36">
        <f t="shared" si="321"/>
        <v>0</v>
      </c>
      <c r="OG39" s="41">
        <f t="shared" si="321"/>
        <v>0</v>
      </c>
      <c r="OH39" s="66">
        <f t="shared" si="321"/>
        <v>0</v>
      </c>
      <c r="OI39" s="36"/>
      <c r="OJ39" s="41"/>
      <c r="OK39" s="66">
        <f t="shared" si="322"/>
        <v>0</v>
      </c>
      <c r="OL39" s="36"/>
      <c r="OM39" s="41"/>
      <c r="ON39" s="66">
        <f t="shared" si="323"/>
        <v>0</v>
      </c>
      <c r="OO39" s="36"/>
      <c r="OP39" s="41"/>
      <c r="OQ39" s="66">
        <f t="shared" si="324"/>
        <v>0</v>
      </c>
      <c r="OR39" s="36"/>
      <c r="OS39" s="41"/>
      <c r="OT39" s="66">
        <f t="shared" si="325"/>
        <v>0</v>
      </c>
      <c r="OU39" s="36"/>
      <c r="OV39" s="41"/>
      <c r="OW39" s="66">
        <f t="shared" si="326"/>
        <v>0</v>
      </c>
      <c r="OX39" s="36"/>
      <c r="OY39" s="41"/>
      <c r="OZ39" s="66">
        <f t="shared" si="327"/>
        <v>0</v>
      </c>
      <c r="PA39" s="36"/>
      <c r="PB39" s="41"/>
      <c r="PC39" s="66">
        <f t="shared" si="328"/>
        <v>0</v>
      </c>
      <c r="PD39" s="36"/>
      <c r="PE39" s="41"/>
      <c r="PF39" s="66">
        <f t="shared" si="329"/>
        <v>0</v>
      </c>
      <c r="PG39" s="36"/>
      <c r="PH39" s="41"/>
      <c r="PI39" s="66">
        <f t="shared" si="330"/>
        <v>0</v>
      </c>
      <c r="PJ39" s="36"/>
      <c r="PK39" s="41"/>
      <c r="PL39" s="66">
        <f t="shared" si="331"/>
        <v>0</v>
      </c>
      <c r="PM39" s="36">
        <f t="shared" si="332"/>
        <v>0</v>
      </c>
      <c r="PN39" s="41">
        <f t="shared" si="332"/>
        <v>0</v>
      </c>
      <c r="PO39" s="66">
        <f t="shared" si="332"/>
        <v>0</v>
      </c>
      <c r="PP39" s="36"/>
      <c r="PQ39" s="41"/>
      <c r="PR39" s="66">
        <f t="shared" si="333"/>
        <v>0</v>
      </c>
      <c r="PS39" s="36"/>
      <c r="PT39" s="41"/>
      <c r="PU39" s="66">
        <f t="shared" si="334"/>
        <v>0</v>
      </c>
      <c r="PV39" s="41"/>
      <c r="PW39" s="41"/>
      <c r="PX39" s="66">
        <f t="shared" si="335"/>
        <v>0</v>
      </c>
      <c r="PY39" s="36">
        <f t="shared" si="336"/>
        <v>0</v>
      </c>
      <c r="PZ39" s="41">
        <f t="shared" si="337"/>
        <v>0</v>
      </c>
      <c r="QA39" s="66">
        <f t="shared" si="338"/>
        <v>0</v>
      </c>
      <c r="QB39" s="36">
        <f t="shared" si="134"/>
        <v>0</v>
      </c>
      <c r="QC39" s="41">
        <f t="shared" si="135"/>
        <v>0</v>
      </c>
      <c r="QD39" s="66">
        <f t="shared" si="136"/>
        <v>0</v>
      </c>
      <c r="QE39" s="36">
        <f t="shared" si="137"/>
        <v>0</v>
      </c>
      <c r="QF39" s="41">
        <f t="shared" si="138"/>
        <v>0</v>
      </c>
      <c r="QG39" s="66">
        <f t="shared" si="139"/>
        <v>0</v>
      </c>
      <c r="QH39" s="36">
        <f t="shared" si="140"/>
        <v>0</v>
      </c>
      <c r="QI39" s="41">
        <f t="shared" si="141"/>
        <v>0</v>
      </c>
      <c r="QJ39" s="66">
        <f t="shared" si="142"/>
        <v>0</v>
      </c>
      <c r="QK39" s="36"/>
      <c r="QL39" s="41"/>
      <c r="QM39" s="57"/>
      <c r="QN39" s="36">
        <f t="shared" si="339"/>
        <v>0</v>
      </c>
      <c r="QO39" s="41">
        <f t="shared" si="340"/>
        <v>0</v>
      </c>
      <c r="QP39" s="66">
        <f t="shared" si="341"/>
        <v>0</v>
      </c>
      <c r="QQ39" s="36">
        <f t="shared" si="143"/>
        <v>0</v>
      </c>
      <c r="QR39" s="41">
        <f t="shared" si="144"/>
        <v>0</v>
      </c>
      <c r="QS39" s="66">
        <f t="shared" si="145"/>
        <v>0</v>
      </c>
    </row>
    <row r="40" spans="1:461" ht="16.5" thickBot="1">
      <c r="A40" s="5">
        <v>30</v>
      </c>
      <c r="B40" s="20" t="s">
        <v>47</v>
      </c>
      <c r="C40" s="44">
        <f>SUM(C37:C39)</f>
        <v>0</v>
      </c>
      <c r="D40" s="44">
        <f>SUM(D37:D39)</f>
        <v>0</v>
      </c>
      <c r="E40" s="65">
        <f t="shared" si="146"/>
        <v>0</v>
      </c>
      <c r="F40" s="44">
        <f t="shared" ref="F40" si="1136">SUM(F37:F39)</f>
        <v>0</v>
      </c>
      <c r="G40" s="44">
        <f t="shared" ref="G40" si="1137">SUM(G37:G39)</f>
        <v>0</v>
      </c>
      <c r="H40" s="65">
        <f t="shared" si="147"/>
        <v>0</v>
      </c>
      <c r="I40" s="44">
        <f t="shared" ref="I40" si="1138">SUM(I37:I39)</f>
        <v>0</v>
      </c>
      <c r="J40" s="44">
        <f t="shared" ref="J40" si="1139">SUM(J37:J39)</f>
        <v>0</v>
      </c>
      <c r="K40" s="65">
        <f t="shared" si="148"/>
        <v>0</v>
      </c>
      <c r="L40" s="44">
        <f t="shared" ref="L40" si="1140">SUM(L37:L39)</f>
        <v>0</v>
      </c>
      <c r="M40" s="44">
        <f t="shared" ref="M40" si="1141">SUM(M37:M39)</f>
        <v>0</v>
      </c>
      <c r="N40" s="65">
        <f t="shared" si="149"/>
        <v>0</v>
      </c>
      <c r="O40" s="44">
        <f t="shared" ref="O40" si="1142">SUM(O37:O39)</f>
        <v>0</v>
      </c>
      <c r="P40" s="44">
        <f t="shared" ref="P40" si="1143">SUM(P37:P39)</f>
        <v>0</v>
      </c>
      <c r="Q40" s="65">
        <f t="shared" si="150"/>
        <v>0</v>
      </c>
      <c r="R40" s="44">
        <f t="shared" ref="R40" si="1144">SUM(R37:R39)</f>
        <v>0</v>
      </c>
      <c r="S40" s="44">
        <f t="shared" ref="S40" si="1145">SUM(S37:S39)</f>
        <v>0</v>
      </c>
      <c r="T40" s="65">
        <f t="shared" si="151"/>
        <v>0</v>
      </c>
      <c r="U40" s="44">
        <f t="shared" ref="U40" si="1146">SUM(U37:U39)</f>
        <v>0</v>
      </c>
      <c r="V40" s="44">
        <f t="shared" ref="V40" si="1147">SUM(V37:V39)</f>
        <v>0</v>
      </c>
      <c r="W40" s="65">
        <f t="shared" si="152"/>
        <v>0</v>
      </c>
      <c r="X40" s="44">
        <f t="shared" ref="X40" si="1148">SUM(X37:X39)</f>
        <v>0</v>
      </c>
      <c r="Y40" s="44">
        <f t="shared" ref="Y40" si="1149">SUM(Y37:Y39)</f>
        <v>0</v>
      </c>
      <c r="Z40" s="65">
        <f t="shared" si="153"/>
        <v>0</v>
      </c>
      <c r="AA40" s="44">
        <f t="shared" ref="AA40" si="1150">SUM(AA37:AA39)</f>
        <v>0</v>
      </c>
      <c r="AB40" s="44">
        <f t="shared" ref="AB40" si="1151">SUM(AB37:AB39)</f>
        <v>0</v>
      </c>
      <c r="AC40" s="65">
        <f t="shared" si="154"/>
        <v>0</v>
      </c>
      <c r="AD40" s="43">
        <f t="shared" si="155"/>
        <v>0</v>
      </c>
      <c r="AE40" s="44">
        <f t="shared" si="156"/>
        <v>0</v>
      </c>
      <c r="AF40" s="65">
        <f t="shared" si="157"/>
        <v>0</v>
      </c>
      <c r="AG40" s="44">
        <f t="shared" ref="AG40" si="1152">SUM(AG37:AG39)</f>
        <v>0</v>
      </c>
      <c r="AH40" s="44">
        <f t="shared" ref="AH40" si="1153">SUM(AH37:AH39)</f>
        <v>0</v>
      </c>
      <c r="AI40" s="65">
        <f t="shared" si="158"/>
        <v>0</v>
      </c>
      <c r="AJ40" s="44">
        <f t="shared" ref="AJ40" si="1154">SUM(AJ37:AJ39)</f>
        <v>0</v>
      </c>
      <c r="AK40" s="44">
        <f t="shared" ref="AK40" si="1155">SUM(AK37:AK39)</f>
        <v>0</v>
      </c>
      <c r="AL40" s="65">
        <f t="shared" si="159"/>
        <v>0</v>
      </c>
      <c r="AM40" s="44">
        <f t="shared" ref="AM40" si="1156">SUM(AM37:AM39)</f>
        <v>0</v>
      </c>
      <c r="AN40" s="44">
        <f t="shared" ref="AN40" si="1157">SUM(AN37:AN39)</f>
        <v>0</v>
      </c>
      <c r="AO40" s="65">
        <f t="shared" si="160"/>
        <v>0</v>
      </c>
      <c r="AP40" s="44">
        <f t="shared" ref="AP40" si="1158">SUM(AP37:AP39)</f>
        <v>0</v>
      </c>
      <c r="AQ40" s="44">
        <f t="shared" ref="AQ40" si="1159">SUM(AQ37:AQ39)</f>
        <v>0</v>
      </c>
      <c r="AR40" s="65">
        <f t="shared" si="161"/>
        <v>0</v>
      </c>
      <c r="AS40" s="44">
        <f t="shared" ref="AS40" si="1160">SUM(AS37:AS39)</f>
        <v>0</v>
      </c>
      <c r="AT40" s="44">
        <f t="shared" ref="AT40" si="1161">SUM(AT37:AT39)</f>
        <v>0</v>
      </c>
      <c r="AU40" s="65">
        <f t="shared" si="162"/>
        <v>0</v>
      </c>
      <c r="AV40" s="44">
        <f t="shared" ref="AV40" si="1162">SUM(AV37:AV39)</f>
        <v>0</v>
      </c>
      <c r="AW40" s="44">
        <f t="shared" ref="AW40" si="1163">SUM(AW37:AW39)</f>
        <v>0</v>
      </c>
      <c r="AX40" s="65">
        <f t="shared" si="163"/>
        <v>0</v>
      </c>
      <c r="AY40" s="44">
        <f t="shared" ref="AY40" si="1164">SUM(AY37:AY39)</f>
        <v>0</v>
      </c>
      <c r="AZ40" s="44">
        <f t="shared" ref="AZ40" si="1165">SUM(AZ37:AZ39)</f>
        <v>0</v>
      </c>
      <c r="BA40" s="65">
        <f t="shared" si="164"/>
        <v>0</v>
      </c>
      <c r="BB40" s="44">
        <f t="shared" ref="BB40" si="1166">SUM(BB37:BB39)</f>
        <v>0</v>
      </c>
      <c r="BC40" s="44">
        <f t="shared" ref="BC40" si="1167">SUM(BC37:BC39)</f>
        <v>0</v>
      </c>
      <c r="BD40" s="65">
        <f t="shared" si="165"/>
        <v>0</v>
      </c>
      <c r="BE40" s="44">
        <f t="shared" ref="BE40:BF40" si="1168">SUM(BE37:BE39)</f>
        <v>0</v>
      </c>
      <c r="BF40" s="44">
        <f t="shared" si="1168"/>
        <v>0</v>
      </c>
      <c r="BG40" s="65">
        <f t="shared" si="166"/>
        <v>0</v>
      </c>
      <c r="BH40" s="43">
        <f t="shared" ref="BH40:BI40" si="1169">SUM(BH37:BH39)</f>
        <v>0</v>
      </c>
      <c r="BI40" s="44">
        <f t="shared" si="1169"/>
        <v>0</v>
      </c>
      <c r="BJ40" s="65">
        <f t="shared" si="167"/>
        <v>0</v>
      </c>
      <c r="BK40" s="43">
        <f t="shared" ref="BK40:BL40" si="1170">SUM(BK37:BK39)</f>
        <v>0</v>
      </c>
      <c r="BL40" s="44">
        <f t="shared" si="1170"/>
        <v>0</v>
      </c>
      <c r="BM40" s="65">
        <f t="shared" si="168"/>
        <v>0</v>
      </c>
      <c r="BN40" s="43">
        <f t="shared" ref="BN40:BO40" si="1171">SUM(BN37:BN39)</f>
        <v>0</v>
      </c>
      <c r="BO40" s="44">
        <f t="shared" si="1171"/>
        <v>0</v>
      </c>
      <c r="BP40" s="65">
        <f t="shared" si="169"/>
        <v>0</v>
      </c>
      <c r="BQ40" s="43">
        <f t="shared" ref="BQ40:BR40" si="1172">SUM(BQ37:BQ39)</f>
        <v>0</v>
      </c>
      <c r="BR40" s="44">
        <f t="shared" si="1172"/>
        <v>0</v>
      </c>
      <c r="BS40" s="65">
        <f t="shared" si="170"/>
        <v>0</v>
      </c>
      <c r="BT40" s="43">
        <f t="shared" ref="BT40:BU40" si="1173">SUM(BT37:BT39)</f>
        <v>0</v>
      </c>
      <c r="BU40" s="44">
        <f t="shared" si="1173"/>
        <v>0</v>
      </c>
      <c r="BV40" s="65">
        <f t="shared" si="171"/>
        <v>0</v>
      </c>
      <c r="BW40" s="43">
        <f t="shared" ref="BW40:BX40" si="1174">SUM(BW37:BW39)</f>
        <v>0</v>
      </c>
      <c r="BX40" s="44">
        <f t="shared" si="1174"/>
        <v>0</v>
      </c>
      <c r="BY40" s="65">
        <f t="shared" si="172"/>
        <v>0</v>
      </c>
      <c r="BZ40" s="43">
        <f t="shared" ref="BZ40:CA40" si="1175">SUM(BZ37:BZ39)</f>
        <v>0</v>
      </c>
      <c r="CA40" s="44">
        <f t="shared" si="1175"/>
        <v>0</v>
      </c>
      <c r="CB40" s="65">
        <f t="shared" si="173"/>
        <v>0</v>
      </c>
      <c r="CC40" s="43">
        <f t="shared" si="174"/>
        <v>0</v>
      </c>
      <c r="CD40" s="44">
        <f t="shared" si="174"/>
        <v>0</v>
      </c>
      <c r="CE40" s="65">
        <f t="shared" si="174"/>
        <v>0</v>
      </c>
      <c r="CF40" s="44">
        <f t="shared" ref="CF40" si="1176">SUM(CF37:CF39)</f>
        <v>0</v>
      </c>
      <c r="CG40" s="44">
        <f t="shared" ref="CG40" si="1177">SUM(CG37:CG39)</f>
        <v>0</v>
      </c>
      <c r="CH40" s="65">
        <f t="shared" si="175"/>
        <v>0</v>
      </c>
      <c r="CI40" s="44">
        <f t="shared" ref="CI40" si="1178">SUM(CI37:CI39)</f>
        <v>0</v>
      </c>
      <c r="CJ40" s="44">
        <f t="shared" ref="CJ40" si="1179">SUM(CJ37:CJ39)</f>
        <v>0</v>
      </c>
      <c r="CK40" s="65">
        <f t="shared" si="176"/>
        <v>0</v>
      </c>
      <c r="CL40" s="44">
        <f t="shared" ref="CL40" si="1180">SUM(CL37:CL39)</f>
        <v>0</v>
      </c>
      <c r="CM40" s="44">
        <f t="shared" ref="CM40" si="1181">SUM(CM37:CM39)</f>
        <v>0</v>
      </c>
      <c r="CN40" s="65">
        <f t="shared" si="177"/>
        <v>0</v>
      </c>
      <c r="CO40" s="44">
        <f t="shared" ref="CO40" si="1182">SUM(CO37:CO39)</f>
        <v>0</v>
      </c>
      <c r="CP40" s="44">
        <f t="shared" ref="CP40" si="1183">SUM(CP37:CP39)</f>
        <v>0</v>
      </c>
      <c r="CQ40" s="65">
        <f t="shared" si="178"/>
        <v>0</v>
      </c>
      <c r="CR40" s="44">
        <f t="shared" ref="CR40:CS40" si="1184">SUM(CR37:CR39)</f>
        <v>0</v>
      </c>
      <c r="CS40" s="44">
        <f t="shared" si="1184"/>
        <v>0</v>
      </c>
      <c r="CT40" s="65">
        <f t="shared" si="179"/>
        <v>0</v>
      </c>
      <c r="CU40" s="44">
        <f t="shared" ref="CU40:CV40" si="1185">SUM(CU37:CU39)</f>
        <v>0</v>
      </c>
      <c r="CV40" s="44">
        <f t="shared" si="1185"/>
        <v>0</v>
      </c>
      <c r="CW40" s="65">
        <f t="shared" si="180"/>
        <v>0</v>
      </c>
      <c r="CX40" s="44">
        <f t="shared" ref="CX40:CY40" si="1186">SUM(CX37:CX39)</f>
        <v>0</v>
      </c>
      <c r="CY40" s="44">
        <f t="shared" si="1186"/>
        <v>0</v>
      </c>
      <c r="CZ40" s="65">
        <f t="shared" si="181"/>
        <v>0</v>
      </c>
      <c r="DA40" s="43">
        <f t="shared" si="182"/>
        <v>0</v>
      </c>
      <c r="DB40" s="44">
        <f t="shared" si="183"/>
        <v>0</v>
      </c>
      <c r="DC40" s="65">
        <f t="shared" si="184"/>
        <v>0</v>
      </c>
      <c r="DD40" s="44">
        <f t="shared" ref="DD40:DE40" si="1187">SUM(DD37:DD39)</f>
        <v>0</v>
      </c>
      <c r="DE40" s="44">
        <f t="shared" si="1187"/>
        <v>0</v>
      </c>
      <c r="DF40" s="65">
        <f t="shared" si="185"/>
        <v>0</v>
      </c>
      <c r="DG40" s="44">
        <f t="shared" ref="DG40:DH40" si="1188">SUM(DG37:DG39)</f>
        <v>0</v>
      </c>
      <c r="DH40" s="44">
        <f t="shared" si="1188"/>
        <v>0</v>
      </c>
      <c r="DI40" s="65">
        <f t="shared" si="186"/>
        <v>0</v>
      </c>
      <c r="DJ40" s="44">
        <f t="shared" ref="DJ40:DK40" si="1189">SUM(DJ37:DJ39)</f>
        <v>0</v>
      </c>
      <c r="DK40" s="44">
        <f t="shared" si="1189"/>
        <v>0</v>
      </c>
      <c r="DL40" s="65">
        <f t="shared" si="187"/>
        <v>0</v>
      </c>
      <c r="DM40" s="43">
        <f t="shared" si="188"/>
        <v>0</v>
      </c>
      <c r="DN40" s="44">
        <f t="shared" si="189"/>
        <v>0</v>
      </c>
      <c r="DO40" s="65">
        <f t="shared" si="190"/>
        <v>0</v>
      </c>
      <c r="DP40" s="44">
        <f t="shared" ref="DP40:DQ40" si="1190">SUM(DP37:DP39)</f>
        <v>0</v>
      </c>
      <c r="DQ40" s="44">
        <f t="shared" si="1190"/>
        <v>0</v>
      </c>
      <c r="DR40" s="65">
        <f t="shared" si="191"/>
        <v>0</v>
      </c>
      <c r="DS40" s="44">
        <f t="shared" ref="DS40:DT40" si="1191">SUM(DS37:DS39)</f>
        <v>0</v>
      </c>
      <c r="DT40" s="44">
        <f t="shared" si="1191"/>
        <v>0</v>
      </c>
      <c r="DU40" s="65">
        <f t="shared" si="192"/>
        <v>0</v>
      </c>
      <c r="DV40" s="44">
        <f t="shared" ref="DV40:DW40" si="1192">SUM(DV37:DV39)</f>
        <v>0</v>
      </c>
      <c r="DW40" s="44">
        <f t="shared" si="1192"/>
        <v>0</v>
      </c>
      <c r="DX40" s="65">
        <f t="shared" si="193"/>
        <v>0</v>
      </c>
      <c r="DY40" s="43">
        <f t="shared" si="194"/>
        <v>0</v>
      </c>
      <c r="DZ40" s="44">
        <f t="shared" si="195"/>
        <v>0</v>
      </c>
      <c r="EA40" s="65">
        <f t="shared" si="196"/>
        <v>0</v>
      </c>
      <c r="EB40" s="44">
        <f t="shared" ref="EB40:EC40" si="1193">SUM(EB37:EB39)</f>
        <v>0</v>
      </c>
      <c r="EC40" s="44">
        <f t="shared" si="1193"/>
        <v>0</v>
      </c>
      <c r="ED40" s="65">
        <f t="shared" si="197"/>
        <v>0</v>
      </c>
      <c r="EE40" s="44">
        <f t="shared" ref="EE40:EF40" si="1194">SUM(EE37:EE39)</f>
        <v>0</v>
      </c>
      <c r="EF40" s="44">
        <f t="shared" si="1194"/>
        <v>0</v>
      </c>
      <c r="EG40" s="65">
        <f t="shared" si="198"/>
        <v>0</v>
      </c>
      <c r="EH40" s="44">
        <f t="shared" ref="EH40:EI40" si="1195">SUM(EH37:EH39)</f>
        <v>0</v>
      </c>
      <c r="EI40" s="44">
        <f t="shared" si="1195"/>
        <v>0</v>
      </c>
      <c r="EJ40" s="65">
        <f t="shared" si="199"/>
        <v>0</v>
      </c>
      <c r="EK40" s="44">
        <f t="shared" ref="EK40:EL40" si="1196">SUM(EK37:EK39)</f>
        <v>0</v>
      </c>
      <c r="EL40" s="44">
        <f t="shared" si="1196"/>
        <v>0</v>
      </c>
      <c r="EM40" s="65">
        <f t="shared" si="200"/>
        <v>0</v>
      </c>
      <c r="EN40" s="44">
        <f t="shared" ref="EN40:EO40" si="1197">SUM(EN37:EN39)</f>
        <v>0</v>
      </c>
      <c r="EO40" s="44">
        <f t="shared" si="1197"/>
        <v>0</v>
      </c>
      <c r="EP40" s="65">
        <f t="shared" si="201"/>
        <v>0</v>
      </c>
      <c r="EQ40" s="44">
        <f t="shared" ref="EQ40:ER40" si="1198">SUM(EQ37:EQ39)</f>
        <v>0</v>
      </c>
      <c r="ER40" s="44">
        <f t="shared" si="1198"/>
        <v>0</v>
      </c>
      <c r="ES40" s="65">
        <f t="shared" si="202"/>
        <v>0</v>
      </c>
      <c r="ET40" s="44">
        <f t="shared" ref="ET40:EU40" si="1199">SUM(ET37:ET39)</f>
        <v>0</v>
      </c>
      <c r="EU40" s="44">
        <f t="shared" si="1199"/>
        <v>0</v>
      </c>
      <c r="EV40" s="65">
        <f t="shared" si="203"/>
        <v>0</v>
      </c>
      <c r="EW40" s="43">
        <f t="shared" si="204"/>
        <v>0</v>
      </c>
      <c r="EX40" s="44">
        <f t="shared" si="205"/>
        <v>0</v>
      </c>
      <c r="EY40" s="65">
        <f t="shared" si="206"/>
        <v>0</v>
      </c>
      <c r="EZ40" s="44">
        <f t="shared" ref="EZ40:FA40" si="1200">SUM(EZ37:EZ39)</f>
        <v>0</v>
      </c>
      <c r="FA40" s="44">
        <f t="shared" si="1200"/>
        <v>0</v>
      </c>
      <c r="FB40" s="65">
        <f t="shared" si="207"/>
        <v>0</v>
      </c>
      <c r="FC40" s="44">
        <f t="shared" ref="FC40:FD40" si="1201">SUM(FC37:FC39)</f>
        <v>0</v>
      </c>
      <c r="FD40" s="44">
        <f t="shared" si="1201"/>
        <v>0</v>
      </c>
      <c r="FE40" s="65">
        <f t="shared" si="208"/>
        <v>0</v>
      </c>
      <c r="FF40" s="43">
        <f t="shared" si="209"/>
        <v>0</v>
      </c>
      <c r="FG40" s="44">
        <f t="shared" si="210"/>
        <v>0</v>
      </c>
      <c r="FH40" s="65">
        <f t="shared" si="211"/>
        <v>0</v>
      </c>
      <c r="FI40" s="44">
        <f t="shared" ref="FI40:FJ40" si="1202">SUM(FI37:FI39)</f>
        <v>0</v>
      </c>
      <c r="FJ40" s="44">
        <f t="shared" si="1202"/>
        <v>0</v>
      </c>
      <c r="FK40" s="65">
        <f t="shared" si="212"/>
        <v>0</v>
      </c>
      <c r="FL40" s="44">
        <f t="shared" ref="FL40:FM40" si="1203">SUM(FL37:FL39)</f>
        <v>0</v>
      </c>
      <c r="FM40" s="44">
        <f t="shared" si="1203"/>
        <v>0</v>
      </c>
      <c r="FN40" s="65">
        <f t="shared" si="213"/>
        <v>0</v>
      </c>
      <c r="FO40" s="44">
        <f t="shared" ref="FO40:FP40" si="1204">SUM(FO37:FO39)</f>
        <v>0</v>
      </c>
      <c r="FP40" s="44">
        <f t="shared" si="1204"/>
        <v>0</v>
      </c>
      <c r="FQ40" s="65">
        <f t="shared" si="214"/>
        <v>0</v>
      </c>
      <c r="FR40" s="44">
        <f t="shared" ref="FR40:FS40" si="1205">SUM(FR37:FR39)</f>
        <v>0</v>
      </c>
      <c r="FS40" s="44">
        <f t="shared" si="1205"/>
        <v>0</v>
      </c>
      <c r="FT40" s="65">
        <f t="shared" si="215"/>
        <v>0</v>
      </c>
      <c r="FU40" s="43">
        <f t="shared" si="216"/>
        <v>0</v>
      </c>
      <c r="FV40" s="44">
        <f t="shared" si="217"/>
        <v>0</v>
      </c>
      <c r="FW40" s="65">
        <f t="shared" si="218"/>
        <v>0</v>
      </c>
      <c r="FX40" s="44">
        <f t="shared" ref="FX40:FY40" si="1206">SUM(FX37:FX39)</f>
        <v>0</v>
      </c>
      <c r="FY40" s="44">
        <f t="shared" si="1206"/>
        <v>0</v>
      </c>
      <c r="FZ40" s="65">
        <f t="shared" si="219"/>
        <v>0</v>
      </c>
      <c r="GA40" s="43">
        <f t="shared" ref="GA40" si="1207">SUM(GA37:GA39)</f>
        <v>0</v>
      </c>
      <c r="GB40" s="44">
        <f t="shared" ref="GB40" si="1208">SUM(GB37:GB39)</f>
        <v>0</v>
      </c>
      <c r="GC40" s="65">
        <f t="shared" si="220"/>
        <v>0</v>
      </c>
      <c r="GD40" s="44">
        <f t="shared" ref="GD40:GE40" si="1209">SUM(GD37:GD39)</f>
        <v>0</v>
      </c>
      <c r="GE40" s="44">
        <f t="shared" si="1209"/>
        <v>0</v>
      </c>
      <c r="GF40" s="65">
        <f t="shared" si="221"/>
        <v>0</v>
      </c>
      <c r="GG40" s="43">
        <f t="shared" si="222"/>
        <v>0</v>
      </c>
      <c r="GH40" s="44">
        <f t="shared" si="223"/>
        <v>0</v>
      </c>
      <c r="GI40" s="65">
        <f t="shared" si="224"/>
        <v>0</v>
      </c>
      <c r="GJ40" s="43">
        <f t="shared" si="225"/>
        <v>0</v>
      </c>
      <c r="GK40" s="44">
        <f t="shared" si="226"/>
        <v>0</v>
      </c>
      <c r="GL40" s="65">
        <f t="shared" si="227"/>
        <v>0</v>
      </c>
      <c r="GM40" s="44">
        <f t="shared" ref="GM40:GN40" si="1210">SUM(GM37:GM39)</f>
        <v>0</v>
      </c>
      <c r="GN40" s="44">
        <f t="shared" si="1210"/>
        <v>0</v>
      </c>
      <c r="GO40" s="65">
        <f t="shared" si="228"/>
        <v>0</v>
      </c>
      <c r="GP40" s="44">
        <f t="shared" ref="GP40:GQ40" si="1211">SUM(GP37:GP39)</f>
        <v>0</v>
      </c>
      <c r="GQ40" s="44">
        <f t="shared" si="1211"/>
        <v>0</v>
      </c>
      <c r="GR40" s="65">
        <f t="shared" si="229"/>
        <v>0</v>
      </c>
      <c r="GS40" s="44">
        <f t="shared" ref="GS40:GT40" si="1212">SUM(GS37:GS39)</f>
        <v>0</v>
      </c>
      <c r="GT40" s="44">
        <f t="shared" si="1212"/>
        <v>0</v>
      </c>
      <c r="GU40" s="65">
        <f t="shared" si="230"/>
        <v>0</v>
      </c>
      <c r="GV40" s="44">
        <f t="shared" ref="GV40:GW40" si="1213">SUM(GV37:GV39)</f>
        <v>0</v>
      </c>
      <c r="GW40" s="44">
        <f t="shared" si="1213"/>
        <v>0</v>
      </c>
      <c r="GX40" s="65">
        <f t="shared" si="231"/>
        <v>0</v>
      </c>
      <c r="GY40" s="44">
        <f t="shared" ref="GY40:GZ40" si="1214">SUM(GY37:GY39)</f>
        <v>0</v>
      </c>
      <c r="GZ40" s="44">
        <f t="shared" si="1214"/>
        <v>0</v>
      </c>
      <c r="HA40" s="65">
        <f t="shared" si="232"/>
        <v>0</v>
      </c>
      <c r="HB40" s="44">
        <f t="shared" ref="HB40:HC40" si="1215">SUM(HB37:HB39)</f>
        <v>0</v>
      </c>
      <c r="HC40" s="44">
        <f t="shared" si="1215"/>
        <v>0</v>
      </c>
      <c r="HD40" s="65">
        <f t="shared" si="233"/>
        <v>0</v>
      </c>
      <c r="HE40" s="43">
        <f t="shared" si="234"/>
        <v>0</v>
      </c>
      <c r="HF40" s="44">
        <f t="shared" si="235"/>
        <v>0</v>
      </c>
      <c r="HG40" s="65">
        <f t="shared" si="236"/>
        <v>0</v>
      </c>
      <c r="HH40" s="44">
        <f t="shared" ref="HH40:HI40" si="1216">SUM(HH37:HH39)</f>
        <v>0</v>
      </c>
      <c r="HI40" s="44">
        <f t="shared" si="1216"/>
        <v>0</v>
      </c>
      <c r="HJ40" s="65">
        <f t="shared" si="237"/>
        <v>0</v>
      </c>
      <c r="HK40" s="43">
        <f t="shared" ref="HK40" si="1217">SUM(HK37:HK39)</f>
        <v>0</v>
      </c>
      <c r="HL40" s="44">
        <f t="shared" ref="HL40" si="1218">SUM(HL37:HL39)</f>
        <v>0</v>
      </c>
      <c r="HM40" s="65">
        <f t="shared" si="238"/>
        <v>0</v>
      </c>
      <c r="HN40" s="43">
        <f t="shared" si="239"/>
        <v>0</v>
      </c>
      <c r="HO40" s="44">
        <f t="shared" si="240"/>
        <v>0</v>
      </c>
      <c r="HP40" s="65">
        <f t="shared" si="241"/>
        <v>0</v>
      </c>
      <c r="HQ40" s="44">
        <f t="shared" ref="HQ40:HR40" si="1219">SUM(HQ37:HQ39)</f>
        <v>0</v>
      </c>
      <c r="HR40" s="44">
        <f t="shared" si="1219"/>
        <v>0</v>
      </c>
      <c r="HS40" s="65">
        <f t="shared" si="242"/>
        <v>0</v>
      </c>
      <c r="HT40" s="43">
        <f t="shared" ref="HT40" si="1220">SUM(HT37:HT39)</f>
        <v>0</v>
      </c>
      <c r="HU40" s="44">
        <f t="shared" ref="HU40" si="1221">SUM(HU37:HU39)</f>
        <v>0</v>
      </c>
      <c r="HV40" s="65">
        <f t="shared" si="243"/>
        <v>0</v>
      </c>
      <c r="HW40" s="44">
        <f t="shared" ref="HW40:HX40" si="1222">SUM(HW37:HW39)</f>
        <v>0</v>
      </c>
      <c r="HX40" s="44">
        <f t="shared" si="1222"/>
        <v>0</v>
      </c>
      <c r="HY40" s="65">
        <f t="shared" si="244"/>
        <v>0</v>
      </c>
      <c r="HZ40" s="43">
        <f t="shared" ref="HZ40" si="1223">SUM(HZ37:HZ39)</f>
        <v>0</v>
      </c>
      <c r="IA40" s="44">
        <f t="shared" ref="IA40" si="1224">SUM(IA37:IA39)</f>
        <v>0</v>
      </c>
      <c r="IB40" s="65">
        <f t="shared" si="245"/>
        <v>0</v>
      </c>
      <c r="IC40" s="43">
        <f t="shared" si="246"/>
        <v>0</v>
      </c>
      <c r="ID40" s="44">
        <f t="shared" si="247"/>
        <v>0</v>
      </c>
      <c r="IE40" s="65">
        <f t="shared" si="248"/>
        <v>0</v>
      </c>
      <c r="IF40" s="44">
        <f t="shared" ref="IF40:IG40" si="1225">SUM(IF37:IF39)</f>
        <v>0</v>
      </c>
      <c r="IG40" s="44">
        <f t="shared" si="1225"/>
        <v>0</v>
      </c>
      <c r="IH40" s="65">
        <f t="shared" si="249"/>
        <v>0</v>
      </c>
      <c r="II40" s="43">
        <f t="shared" ref="II40" si="1226">SUM(II37:II39)</f>
        <v>0</v>
      </c>
      <c r="IJ40" s="44">
        <f t="shared" ref="IJ40" si="1227">SUM(IJ37:IJ39)</f>
        <v>0</v>
      </c>
      <c r="IK40" s="65">
        <f t="shared" si="250"/>
        <v>0</v>
      </c>
      <c r="IL40" s="44">
        <f t="shared" ref="IL40:IM40" si="1228">SUM(IL37:IL39)</f>
        <v>0</v>
      </c>
      <c r="IM40" s="44">
        <f t="shared" si="1228"/>
        <v>0</v>
      </c>
      <c r="IN40" s="65">
        <f t="shared" si="251"/>
        <v>0</v>
      </c>
      <c r="IO40" s="43">
        <f t="shared" si="252"/>
        <v>0</v>
      </c>
      <c r="IP40" s="44">
        <f t="shared" si="253"/>
        <v>0</v>
      </c>
      <c r="IQ40" s="65">
        <f t="shared" si="254"/>
        <v>0</v>
      </c>
      <c r="IR40" s="44">
        <f t="shared" ref="IR40:IS40" si="1229">SUM(IR37:IR39)</f>
        <v>0</v>
      </c>
      <c r="IS40" s="44">
        <f t="shared" si="1229"/>
        <v>0</v>
      </c>
      <c r="IT40" s="65">
        <f t="shared" si="255"/>
        <v>0</v>
      </c>
      <c r="IU40" s="44">
        <f t="shared" ref="IU40:IV40" si="1230">SUM(IU37:IU39)</f>
        <v>0</v>
      </c>
      <c r="IV40" s="44">
        <f t="shared" si="1230"/>
        <v>0</v>
      </c>
      <c r="IW40" s="65">
        <f t="shared" si="256"/>
        <v>0</v>
      </c>
      <c r="IX40" s="44">
        <f t="shared" ref="IX40:IY40" si="1231">SUM(IX37:IX39)</f>
        <v>0</v>
      </c>
      <c r="IY40" s="44">
        <f t="shared" si="1231"/>
        <v>0</v>
      </c>
      <c r="IZ40" s="65">
        <f t="shared" si="257"/>
        <v>0</v>
      </c>
      <c r="JA40" s="43">
        <f t="shared" si="258"/>
        <v>0</v>
      </c>
      <c r="JB40" s="44">
        <f t="shared" si="259"/>
        <v>0</v>
      </c>
      <c r="JC40" s="65">
        <f t="shared" si="260"/>
        <v>0</v>
      </c>
      <c r="JD40" s="44">
        <f t="shared" ref="JD40:JE40" si="1232">SUM(JD37:JD39)</f>
        <v>168832</v>
      </c>
      <c r="JE40" s="44">
        <f t="shared" si="1232"/>
        <v>25120</v>
      </c>
      <c r="JF40" s="65">
        <f t="shared" si="261"/>
        <v>193952</v>
      </c>
      <c r="JG40" s="44">
        <f t="shared" ref="JG40:JH40" si="1233">SUM(JG37:JG39)</f>
        <v>0</v>
      </c>
      <c r="JH40" s="44">
        <f t="shared" si="1233"/>
        <v>0</v>
      </c>
      <c r="JI40" s="65">
        <f t="shared" si="262"/>
        <v>0</v>
      </c>
      <c r="JJ40" s="44">
        <f t="shared" ref="JJ40:JK40" si="1234">SUM(JJ37:JJ39)</f>
        <v>186000</v>
      </c>
      <c r="JK40" s="44">
        <f t="shared" si="1234"/>
        <v>-1292</v>
      </c>
      <c r="JL40" s="65">
        <f t="shared" si="263"/>
        <v>184708</v>
      </c>
      <c r="JM40" s="43">
        <f t="shared" si="264"/>
        <v>354832</v>
      </c>
      <c r="JN40" s="44">
        <f t="shared" si="265"/>
        <v>23828</v>
      </c>
      <c r="JO40" s="65">
        <f t="shared" si="266"/>
        <v>378660</v>
      </c>
      <c r="JP40" s="44">
        <f t="shared" ref="JP40:JQ40" si="1235">SUM(JP37:JP39)</f>
        <v>0</v>
      </c>
      <c r="JQ40" s="44">
        <f t="shared" si="1235"/>
        <v>0</v>
      </c>
      <c r="JR40" s="65">
        <f t="shared" si="267"/>
        <v>0</v>
      </c>
      <c r="JS40" s="43">
        <f t="shared" ref="JS40" si="1236">SUM(JS37:JS39)</f>
        <v>0</v>
      </c>
      <c r="JT40" s="44">
        <f t="shared" ref="JT40" si="1237">SUM(JT37:JT39)</f>
        <v>0</v>
      </c>
      <c r="JU40" s="65">
        <f t="shared" si="268"/>
        <v>0</v>
      </c>
      <c r="JV40" s="43">
        <f t="shared" ref="JV40" si="1238">SUM(JV37:JV39)</f>
        <v>0</v>
      </c>
      <c r="JW40" s="44">
        <f t="shared" ref="JW40" si="1239">SUM(JW37:JW39)</f>
        <v>0</v>
      </c>
      <c r="JX40" s="65">
        <f t="shared" si="269"/>
        <v>0</v>
      </c>
      <c r="JY40" s="43">
        <f t="shared" si="270"/>
        <v>0</v>
      </c>
      <c r="JZ40" s="44">
        <f t="shared" si="271"/>
        <v>0</v>
      </c>
      <c r="KA40" s="65">
        <f t="shared" si="272"/>
        <v>0</v>
      </c>
      <c r="KB40" s="44">
        <f t="shared" ref="KB40:KC40" si="1240">SUM(KB37:KB39)</f>
        <v>0</v>
      </c>
      <c r="KC40" s="44">
        <f t="shared" si="1240"/>
        <v>0</v>
      </c>
      <c r="KD40" s="65">
        <f t="shared" si="273"/>
        <v>0</v>
      </c>
      <c r="KE40" s="43">
        <f t="shared" si="274"/>
        <v>354832</v>
      </c>
      <c r="KF40" s="44">
        <f t="shared" si="275"/>
        <v>23828</v>
      </c>
      <c r="KG40" s="65">
        <f t="shared" si="276"/>
        <v>378660</v>
      </c>
      <c r="KH40" s="43">
        <f t="shared" ref="KH40" si="1241">SUM(KH37:KH39)</f>
        <v>0</v>
      </c>
      <c r="KI40" s="44">
        <f t="shared" ref="KI40" si="1242">SUM(KI37:KI39)</f>
        <v>0</v>
      </c>
      <c r="KJ40" s="65">
        <f t="shared" si="277"/>
        <v>0</v>
      </c>
      <c r="KK40" s="44">
        <f t="shared" ref="KK40:KL40" si="1243">SUM(KK37:KK39)</f>
        <v>0</v>
      </c>
      <c r="KL40" s="44">
        <f t="shared" si="1243"/>
        <v>0</v>
      </c>
      <c r="KM40" s="65">
        <f t="shared" si="278"/>
        <v>0</v>
      </c>
      <c r="KN40" s="44">
        <f t="shared" ref="KN40:KO40" si="1244">SUM(KN37:KN39)</f>
        <v>0</v>
      </c>
      <c r="KO40" s="44">
        <f t="shared" si="1244"/>
        <v>0</v>
      </c>
      <c r="KP40" s="65">
        <f t="shared" si="279"/>
        <v>0</v>
      </c>
      <c r="KQ40" s="43">
        <f t="shared" si="280"/>
        <v>0</v>
      </c>
      <c r="KR40" s="44">
        <f t="shared" si="281"/>
        <v>0</v>
      </c>
      <c r="KS40" s="65">
        <f t="shared" si="282"/>
        <v>0</v>
      </c>
      <c r="KT40" s="44">
        <f t="shared" ref="KT40:KU40" si="1245">SUM(KT37:KT39)</f>
        <v>0</v>
      </c>
      <c r="KU40" s="44">
        <f t="shared" si="1245"/>
        <v>0</v>
      </c>
      <c r="KV40" s="65">
        <f t="shared" si="283"/>
        <v>0</v>
      </c>
      <c r="KW40" s="44">
        <f t="shared" ref="KW40:KX40" si="1246">SUM(KW37:KW39)</f>
        <v>0</v>
      </c>
      <c r="KX40" s="44">
        <f t="shared" si="1246"/>
        <v>0</v>
      </c>
      <c r="KY40" s="65">
        <f t="shared" si="284"/>
        <v>0</v>
      </c>
      <c r="KZ40" s="44">
        <f t="shared" ref="KZ40:LA40" si="1247">SUM(KZ37:KZ39)</f>
        <v>0</v>
      </c>
      <c r="LA40" s="44">
        <f t="shared" si="1247"/>
        <v>0</v>
      </c>
      <c r="LB40" s="65">
        <f t="shared" si="285"/>
        <v>0</v>
      </c>
      <c r="LC40" s="44">
        <f t="shared" ref="LC40:LD40" si="1248">SUM(LC37:LC39)</f>
        <v>0</v>
      </c>
      <c r="LD40" s="44">
        <f t="shared" si="1248"/>
        <v>0</v>
      </c>
      <c r="LE40" s="65">
        <f t="shared" si="286"/>
        <v>0</v>
      </c>
      <c r="LF40" s="44">
        <f t="shared" ref="LF40:LG40" si="1249">SUM(LF37:LF39)</f>
        <v>0</v>
      </c>
      <c r="LG40" s="44">
        <f t="shared" si="1249"/>
        <v>0</v>
      </c>
      <c r="LH40" s="65">
        <f t="shared" si="287"/>
        <v>0</v>
      </c>
      <c r="LI40" s="44">
        <f t="shared" ref="LI40:LJ40" si="1250">SUM(LI37:LI39)</f>
        <v>0</v>
      </c>
      <c r="LJ40" s="44">
        <f t="shared" si="1250"/>
        <v>0</v>
      </c>
      <c r="LK40" s="65">
        <f t="shared" si="288"/>
        <v>0</v>
      </c>
      <c r="LL40" s="44">
        <f t="shared" ref="LL40:LM40" si="1251">SUM(LL37:LL39)</f>
        <v>0</v>
      </c>
      <c r="LM40" s="44">
        <f t="shared" si="1251"/>
        <v>0</v>
      </c>
      <c r="LN40" s="65">
        <f t="shared" si="289"/>
        <v>0</v>
      </c>
      <c r="LO40" s="43">
        <f t="shared" si="290"/>
        <v>0</v>
      </c>
      <c r="LP40" s="44">
        <f t="shared" si="291"/>
        <v>0</v>
      </c>
      <c r="LQ40" s="65">
        <f t="shared" si="292"/>
        <v>0</v>
      </c>
      <c r="LR40" s="44">
        <f t="shared" ref="LR40:LS40" si="1252">SUM(LR37:LR39)</f>
        <v>0</v>
      </c>
      <c r="LS40" s="44">
        <f t="shared" si="1252"/>
        <v>0</v>
      </c>
      <c r="LT40" s="65">
        <f t="shared" si="293"/>
        <v>0</v>
      </c>
      <c r="LU40" s="44">
        <f t="shared" ref="LU40" si="1253">SUM(LU37:LU39)</f>
        <v>0</v>
      </c>
      <c r="LV40" s="44">
        <f t="shared" ref="LV40" si="1254">SUM(LV37:LV39)</f>
        <v>0</v>
      </c>
      <c r="LW40" s="65">
        <f t="shared" si="294"/>
        <v>0</v>
      </c>
      <c r="LX40" s="43">
        <f t="shared" si="295"/>
        <v>0</v>
      </c>
      <c r="LY40" s="44">
        <f t="shared" si="296"/>
        <v>0</v>
      </c>
      <c r="LZ40" s="65">
        <f t="shared" si="297"/>
        <v>0</v>
      </c>
      <c r="MA40" s="43">
        <f t="shared" si="298"/>
        <v>354832</v>
      </c>
      <c r="MB40" s="44">
        <f t="shared" si="299"/>
        <v>23828</v>
      </c>
      <c r="MC40" s="65">
        <f t="shared" si="300"/>
        <v>378660</v>
      </c>
      <c r="MD40" s="44">
        <f t="shared" ref="MD40:ME40" si="1255">SUM(MD37:MD39)</f>
        <v>0</v>
      </c>
      <c r="ME40" s="44">
        <f t="shared" si="1255"/>
        <v>0</v>
      </c>
      <c r="MF40" s="65">
        <f t="shared" si="301"/>
        <v>0</v>
      </c>
      <c r="MG40" s="44">
        <f t="shared" ref="MG40" si="1256">SUM(MG37:MG39)</f>
        <v>0</v>
      </c>
      <c r="MH40" s="44">
        <f t="shared" ref="MH40:OY40" si="1257">SUM(MH37:MH39)</f>
        <v>0</v>
      </c>
      <c r="MI40" s="65">
        <f t="shared" si="302"/>
        <v>0</v>
      </c>
      <c r="MJ40" s="44">
        <f t="shared" ref="MJ40" si="1258">SUM(MJ37:MJ39)</f>
        <v>0</v>
      </c>
      <c r="MK40" s="44">
        <f t="shared" si="1257"/>
        <v>0</v>
      </c>
      <c r="ML40" s="65">
        <f t="shared" si="303"/>
        <v>0</v>
      </c>
      <c r="MM40" s="44">
        <f t="shared" ref="MM40" si="1259">SUM(MM37:MM39)</f>
        <v>0</v>
      </c>
      <c r="MN40" s="44">
        <f t="shared" si="1257"/>
        <v>0</v>
      </c>
      <c r="MO40" s="65">
        <f t="shared" si="304"/>
        <v>0</v>
      </c>
      <c r="MP40" s="44">
        <f t="shared" ref="MP40" si="1260">SUM(MP37:MP39)</f>
        <v>0</v>
      </c>
      <c r="MQ40" s="44">
        <f t="shared" si="1257"/>
        <v>0</v>
      </c>
      <c r="MR40" s="65">
        <f t="shared" si="305"/>
        <v>0</v>
      </c>
      <c r="MS40" s="43">
        <f t="shared" si="1257"/>
        <v>0</v>
      </c>
      <c r="MT40" s="44">
        <f t="shared" si="1257"/>
        <v>0</v>
      </c>
      <c r="MU40" s="65">
        <f t="shared" si="306"/>
        <v>0</v>
      </c>
      <c r="MV40" s="44">
        <f t="shared" ref="MV40" si="1261">SUM(MV37:MV39)</f>
        <v>0</v>
      </c>
      <c r="MW40" s="44">
        <f t="shared" si="1257"/>
        <v>0</v>
      </c>
      <c r="MX40" s="65">
        <f t="shared" si="307"/>
        <v>0</v>
      </c>
      <c r="MY40" s="44">
        <f t="shared" ref="MY40" si="1262">SUM(MY37:MY39)</f>
        <v>0</v>
      </c>
      <c r="MZ40" s="44">
        <f t="shared" si="1257"/>
        <v>0</v>
      </c>
      <c r="NA40" s="65">
        <f t="shared" si="308"/>
        <v>0</v>
      </c>
      <c r="NB40" s="44">
        <f t="shared" ref="NB40" si="1263">SUM(NB37:NB39)</f>
        <v>0</v>
      </c>
      <c r="NC40" s="44">
        <f t="shared" si="1257"/>
        <v>0</v>
      </c>
      <c r="ND40" s="65">
        <f t="shared" si="309"/>
        <v>0</v>
      </c>
      <c r="NE40" s="43">
        <f t="shared" si="1257"/>
        <v>0</v>
      </c>
      <c r="NF40" s="44">
        <f t="shared" si="1257"/>
        <v>0</v>
      </c>
      <c r="NG40" s="65">
        <f t="shared" si="310"/>
        <v>0</v>
      </c>
      <c r="NH40" s="43">
        <f t="shared" si="1257"/>
        <v>0</v>
      </c>
      <c r="NI40" s="44">
        <f t="shared" si="1257"/>
        <v>0</v>
      </c>
      <c r="NJ40" s="65">
        <f t="shared" si="311"/>
        <v>0</v>
      </c>
      <c r="NK40" s="43">
        <f t="shared" si="312"/>
        <v>0</v>
      </c>
      <c r="NL40" s="44">
        <f t="shared" si="313"/>
        <v>0</v>
      </c>
      <c r="NM40" s="65">
        <f t="shared" si="314"/>
        <v>0</v>
      </c>
      <c r="NN40" s="44">
        <f t="shared" ref="NN40" si="1264">SUM(NN37:NN39)</f>
        <v>0</v>
      </c>
      <c r="NO40" s="44">
        <f t="shared" si="1257"/>
        <v>0</v>
      </c>
      <c r="NP40" s="65">
        <f t="shared" si="315"/>
        <v>0</v>
      </c>
      <c r="NQ40" s="44">
        <f t="shared" ref="NQ40" si="1265">SUM(NQ37:NQ39)</f>
        <v>0</v>
      </c>
      <c r="NR40" s="44">
        <f t="shared" ref="NR40" si="1266">SUM(NR37:NR39)</f>
        <v>0</v>
      </c>
      <c r="NS40" s="65">
        <f t="shared" si="316"/>
        <v>0</v>
      </c>
      <c r="NT40" s="44">
        <f t="shared" ref="NT40" si="1267">SUM(NT37:NT39)</f>
        <v>0</v>
      </c>
      <c r="NU40" s="44">
        <f t="shared" ref="NU40" si="1268">SUM(NU37:NU39)</f>
        <v>0</v>
      </c>
      <c r="NV40" s="65">
        <f t="shared" si="317"/>
        <v>0</v>
      </c>
      <c r="NW40" s="43">
        <f t="shared" ref="NW40:NX40" si="1269">SUM(NW37:NW39)</f>
        <v>0</v>
      </c>
      <c r="NX40" s="44">
        <f t="shared" si="1269"/>
        <v>0</v>
      </c>
      <c r="NY40" s="65">
        <f t="shared" si="318"/>
        <v>0</v>
      </c>
      <c r="NZ40" s="44">
        <f t="shared" ref="NZ40" si="1270">SUM(NZ37:NZ39)</f>
        <v>0</v>
      </c>
      <c r="OA40" s="44">
        <f t="shared" ref="OA40" si="1271">SUM(OA37:OA39)</f>
        <v>0</v>
      </c>
      <c r="OB40" s="65">
        <f t="shared" si="319"/>
        <v>0</v>
      </c>
      <c r="OC40" s="44">
        <f t="shared" ref="OC40:OD40" si="1272">SUM(OC37:OC39)</f>
        <v>0</v>
      </c>
      <c r="OD40" s="44">
        <f t="shared" si="1272"/>
        <v>0</v>
      </c>
      <c r="OE40" s="65">
        <f t="shared" si="320"/>
        <v>0</v>
      </c>
      <c r="OF40" s="43">
        <f t="shared" si="321"/>
        <v>0</v>
      </c>
      <c r="OG40" s="44">
        <f t="shared" si="321"/>
        <v>0</v>
      </c>
      <c r="OH40" s="65">
        <f t="shared" si="321"/>
        <v>0</v>
      </c>
      <c r="OI40" s="43">
        <f t="shared" si="1257"/>
        <v>0</v>
      </c>
      <c r="OJ40" s="44">
        <f t="shared" si="1257"/>
        <v>0</v>
      </c>
      <c r="OK40" s="65">
        <f t="shared" si="322"/>
        <v>0</v>
      </c>
      <c r="OL40" s="43">
        <f t="shared" si="1257"/>
        <v>0</v>
      </c>
      <c r="OM40" s="44">
        <f t="shared" si="1257"/>
        <v>0</v>
      </c>
      <c r="ON40" s="65">
        <f t="shared" si="323"/>
        <v>0</v>
      </c>
      <c r="OO40" s="43">
        <f t="shared" si="1257"/>
        <v>0</v>
      </c>
      <c r="OP40" s="44">
        <f t="shared" si="1257"/>
        <v>0</v>
      </c>
      <c r="OQ40" s="65">
        <f t="shared" si="324"/>
        <v>0</v>
      </c>
      <c r="OR40" s="43">
        <f t="shared" si="1257"/>
        <v>0</v>
      </c>
      <c r="OS40" s="44">
        <f t="shared" si="1257"/>
        <v>0</v>
      </c>
      <c r="OT40" s="65">
        <f t="shared" si="325"/>
        <v>0</v>
      </c>
      <c r="OU40" s="43">
        <f t="shared" si="1257"/>
        <v>0</v>
      </c>
      <c r="OV40" s="44">
        <f t="shared" si="1257"/>
        <v>0</v>
      </c>
      <c r="OW40" s="65">
        <f t="shared" si="326"/>
        <v>0</v>
      </c>
      <c r="OX40" s="43">
        <f t="shared" si="1257"/>
        <v>0</v>
      </c>
      <c r="OY40" s="44">
        <f t="shared" si="1257"/>
        <v>0</v>
      </c>
      <c r="OZ40" s="65">
        <f t="shared" si="327"/>
        <v>0</v>
      </c>
      <c r="PA40" s="43">
        <f t="shared" ref="PA40:PB40" si="1273">SUM(PA37:PA39)</f>
        <v>0</v>
      </c>
      <c r="PB40" s="44">
        <f t="shared" si="1273"/>
        <v>0</v>
      </c>
      <c r="PC40" s="65">
        <f t="shared" si="328"/>
        <v>0</v>
      </c>
      <c r="PD40" s="43">
        <f t="shared" ref="PD40:PE40" si="1274">SUM(PD37:PD39)</f>
        <v>0</v>
      </c>
      <c r="PE40" s="44">
        <f t="shared" si="1274"/>
        <v>0</v>
      </c>
      <c r="PF40" s="65">
        <f t="shared" si="329"/>
        <v>0</v>
      </c>
      <c r="PG40" s="43">
        <f t="shared" ref="PG40:PH40" si="1275">SUM(PG37:PG39)</f>
        <v>0</v>
      </c>
      <c r="PH40" s="44">
        <f t="shared" si="1275"/>
        <v>0</v>
      </c>
      <c r="PI40" s="65">
        <f t="shared" si="330"/>
        <v>0</v>
      </c>
      <c r="PJ40" s="43">
        <f t="shared" ref="PJ40:PK40" si="1276">SUM(PJ37:PJ39)</f>
        <v>0</v>
      </c>
      <c r="PK40" s="44">
        <f t="shared" si="1276"/>
        <v>0</v>
      </c>
      <c r="PL40" s="65">
        <f t="shared" si="331"/>
        <v>0</v>
      </c>
      <c r="PM40" s="43">
        <f t="shared" si="332"/>
        <v>0</v>
      </c>
      <c r="PN40" s="44">
        <f t="shared" si="332"/>
        <v>0</v>
      </c>
      <c r="PO40" s="65">
        <f t="shared" si="332"/>
        <v>0</v>
      </c>
      <c r="PP40" s="43">
        <f t="shared" ref="PP40" si="1277">SUM(PP37:PP39)</f>
        <v>0</v>
      </c>
      <c r="PQ40" s="44">
        <f t="shared" ref="PQ40" si="1278">SUM(PQ37:PQ39)</f>
        <v>0</v>
      </c>
      <c r="PR40" s="65">
        <f t="shared" si="333"/>
        <v>0</v>
      </c>
      <c r="PS40" s="43">
        <f t="shared" ref="PS40:PT40" si="1279">SUM(PS37:PS39)</f>
        <v>0</v>
      </c>
      <c r="PT40" s="44">
        <f t="shared" si="1279"/>
        <v>0</v>
      </c>
      <c r="PU40" s="65">
        <f t="shared" si="334"/>
        <v>0</v>
      </c>
      <c r="PV40" s="44">
        <f t="shared" ref="PV40" si="1280">SUM(PV37:PV39)</f>
        <v>0</v>
      </c>
      <c r="PW40" s="44">
        <f t="shared" ref="PW40" si="1281">SUM(PW37:PW39)</f>
        <v>0</v>
      </c>
      <c r="PX40" s="65">
        <f t="shared" si="335"/>
        <v>0</v>
      </c>
      <c r="PY40" s="43">
        <f t="shared" si="336"/>
        <v>0</v>
      </c>
      <c r="PZ40" s="44">
        <f t="shared" si="337"/>
        <v>0</v>
      </c>
      <c r="QA40" s="65">
        <f t="shared" si="338"/>
        <v>0</v>
      </c>
      <c r="QB40" s="43">
        <f t="shared" si="134"/>
        <v>0</v>
      </c>
      <c r="QC40" s="44">
        <f t="shared" si="135"/>
        <v>0</v>
      </c>
      <c r="QD40" s="65">
        <f t="shared" si="136"/>
        <v>0</v>
      </c>
      <c r="QE40" s="43">
        <f t="shared" si="137"/>
        <v>354832</v>
      </c>
      <c r="QF40" s="44">
        <f t="shared" si="138"/>
        <v>23828</v>
      </c>
      <c r="QG40" s="65">
        <f t="shared" si="139"/>
        <v>378660</v>
      </c>
      <c r="QH40" s="43">
        <f t="shared" si="140"/>
        <v>354832</v>
      </c>
      <c r="QI40" s="44">
        <f t="shared" si="141"/>
        <v>23828</v>
      </c>
      <c r="QJ40" s="65">
        <f t="shared" si="142"/>
        <v>378660</v>
      </c>
      <c r="QK40" s="43">
        <f t="shared" ref="QK40:QM40" si="1282">SUM(QK37:QK39)</f>
        <v>0</v>
      </c>
      <c r="QL40" s="44">
        <f t="shared" si="1282"/>
        <v>0</v>
      </c>
      <c r="QM40" s="44">
        <f t="shared" si="1282"/>
        <v>0</v>
      </c>
      <c r="QN40" s="43">
        <f t="shared" si="339"/>
        <v>354832</v>
      </c>
      <c r="QO40" s="44">
        <f t="shared" si="340"/>
        <v>23828</v>
      </c>
      <c r="QP40" s="65">
        <f t="shared" si="341"/>
        <v>378660</v>
      </c>
      <c r="QQ40" s="43">
        <f t="shared" si="143"/>
        <v>354832</v>
      </c>
      <c r="QR40" s="44">
        <f t="shared" si="144"/>
        <v>23828</v>
      </c>
      <c r="QS40" s="65">
        <f t="shared" si="145"/>
        <v>378660</v>
      </c>
    </row>
    <row r="41" spans="1:461" ht="16.5" thickBot="1">
      <c r="A41" s="102" t="s">
        <v>48</v>
      </c>
      <c r="B41" s="103"/>
      <c r="C41" s="48">
        <f>SUM(C36,C40)</f>
        <v>1378145</v>
      </c>
      <c r="D41" s="48">
        <f>SUM(D36,D40)</f>
        <v>-3880</v>
      </c>
      <c r="E41" s="67">
        <f t="shared" si="146"/>
        <v>1374265</v>
      </c>
      <c r="F41" s="48">
        <f t="shared" ref="F41" si="1283">SUM(F36,F40)</f>
        <v>450550</v>
      </c>
      <c r="G41" s="48">
        <f t="shared" ref="G41" si="1284">SUM(G36,G40)</f>
        <v>11210</v>
      </c>
      <c r="H41" s="67">
        <f t="shared" si="147"/>
        <v>461760</v>
      </c>
      <c r="I41" s="48">
        <f t="shared" ref="I41" si="1285">SUM(I36,I40)</f>
        <v>442869</v>
      </c>
      <c r="J41" s="48">
        <f t="shared" ref="J41" si="1286">SUM(J36,J40)</f>
        <v>22381</v>
      </c>
      <c r="K41" s="67">
        <f t="shared" si="148"/>
        <v>465250</v>
      </c>
      <c r="L41" s="48">
        <f t="shared" ref="L41" si="1287">SUM(L36,L40)</f>
        <v>536181</v>
      </c>
      <c r="M41" s="48">
        <f t="shared" ref="M41" si="1288">SUM(M36,M40)</f>
        <v>12397</v>
      </c>
      <c r="N41" s="67">
        <f t="shared" si="149"/>
        <v>548578</v>
      </c>
      <c r="O41" s="48">
        <f t="shared" ref="O41" si="1289">SUM(O36,O40)</f>
        <v>439504</v>
      </c>
      <c r="P41" s="48">
        <f t="shared" ref="P41" si="1290">SUM(P36,P40)</f>
        <v>18212</v>
      </c>
      <c r="Q41" s="67">
        <f t="shared" si="150"/>
        <v>457716</v>
      </c>
      <c r="R41" s="48">
        <f t="shared" ref="R41" si="1291">SUM(R36,R40)</f>
        <v>419449</v>
      </c>
      <c r="S41" s="48">
        <f t="shared" ref="S41" si="1292">SUM(S36,S40)</f>
        <v>9363</v>
      </c>
      <c r="T41" s="67">
        <f t="shared" si="151"/>
        <v>428812</v>
      </c>
      <c r="U41" s="48">
        <f t="shared" ref="U41" si="1293">SUM(U36,U40)</f>
        <v>22594</v>
      </c>
      <c r="V41" s="48">
        <f t="shared" ref="V41" si="1294">SUM(V36,V40)</f>
        <v>1060</v>
      </c>
      <c r="W41" s="67">
        <f t="shared" si="152"/>
        <v>23654</v>
      </c>
      <c r="X41" s="48">
        <f t="shared" ref="X41" si="1295">SUM(X36,X40)</f>
        <v>75293</v>
      </c>
      <c r="Y41" s="48">
        <f t="shared" ref="Y41" si="1296">SUM(Y36,Y40)</f>
        <v>474</v>
      </c>
      <c r="Z41" s="67">
        <f t="shared" si="153"/>
        <v>75767</v>
      </c>
      <c r="AA41" s="48">
        <f t="shared" ref="AA41" si="1297">SUM(AA36,AA40)</f>
        <v>346854</v>
      </c>
      <c r="AB41" s="48">
        <f t="shared" ref="AB41" si="1298">SUM(AB36,AB40)</f>
        <v>49874</v>
      </c>
      <c r="AC41" s="67">
        <f t="shared" si="154"/>
        <v>396728</v>
      </c>
      <c r="AD41" s="47">
        <f t="shared" si="155"/>
        <v>4111439</v>
      </c>
      <c r="AE41" s="48">
        <f t="shared" si="156"/>
        <v>121091</v>
      </c>
      <c r="AF41" s="67">
        <f t="shared" si="157"/>
        <v>4232530</v>
      </c>
      <c r="AG41" s="48">
        <f t="shared" ref="AG41" si="1299">SUM(AG36,AG40)</f>
        <v>5594</v>
      </c>
      <c r="AH41" s="48">
        <f t="shared" ref="AH41" si="1300">SUM(AH36,AH40)</f>
        <v>0</v>
      </c>
      <c r="AI41" s="67">
        <f t="shared" si="158"/>
        <v>5594</v>
      </c>
      <c r="AJ41" s="48">
        <f t="shared" ref="AJ41" si="1301">SUM(AJ36,AJ40)</f>
        <v>2357098</v>
      </c>
      <c r="AK41" s="48">
        <f t="shared" ref="AK41" si="1302">SUM(AK36,AK40)</f>
        <v>25528</v>
      </c>
      <c r="AL41" s="67">
        <f t="shared" si="159"/>
        <v>2382626</v>
      </c>
      <c r="AM41" s="48">
        <f t="shared" ref="AM41" si="1303">SUM(AM36,AM40)</f>
        <v>97608</v>
      </c>
      <c r="AN41" s="48">
        <f t="shared" ref="AN41" si="1304">SUM(AN36,AN40)</f>
        <v>-13053</v>
      </c>
      <c r="AO41" s="67">
        <f t="shared" si="160"/>
        <v>84555</v>
      </c>
      <c r="AP41" s="48">
        <f t="shared" ref="AP41" si="1305">SUM(AP36,AP40)</f>
        <v>13005</v>
      </c>
      <c r="AQ41" s="48">
        <f t="shared" ref="AQ41" si="1306">SUM(AQ36,AQ40)</f>
        <v>7682</v>
      </c>
      <c r="AR41" s="67">
        <f t="shared" si="161"/>
        <v>20687</v>
      </c>
      <c r="AS41" s="48">
        <f t="shared" ref="AS41" si="1307">SUM(AS36,AS40)</f>
        <v>68845</v>
      </c>
      <c r="AT41" s="48">
        <f t="shared" ref="AT41" si="1308">SUM(AT36,AT40)</f>
        <v>0</v>
      </c>
      <c r="AU41" s="67">
        <f t="shared" si="162"/>
        <v>68845</v>
      </c>
      <c r="AV41" s="48">
        <f t="shared" ref="AV41" si="1309">SUM(AV36,AV40)</f>
        <v>10618</v>
      </c>
      <c r="AW41" s="48">
        <f t="shared" ref="AW41" si="1310">SUM(AW36,AW40)</f>
        <v>-522</v>
      </c>
      <c r="AX41" s="67">
        <f t="shared" si="163"/>
        <v>10096</v>
      </c>
      <c r="AY41" s="48">
        <f t="shared" ref="AY41" si="1311">SUM(AY36,AY40)</f>
        <v>115695</v>
      </c>
      <c r="AZ41" s="48">
        <f t="shared" ref="AZ41" si="1312">SUM(AZ36,AZ40)</f>
        <v>-2007</v>
      </c>
      <c r="BA41" s="67">
        <f t="shared" si="164"/>
        <v>113688</v>
      </c>
      <c r="BB41" s="48">
        <f t="shared" ref="BB41" si="1313">SUM(BB36,BB40)</f>
        <v>26107</v>
      </c>
      <c r="BC41" s="48">
        <f t="shared" ref="BC41" si="1314">SUM(BC36,BC40)</f>
        <v>2878</v>
      </c>
      <c r="BD41" s="67">
        <f t="shared" si="165"/>
        <v>28985</v>
      </c>
      <c r="BE41" s="48">
        <f t="shared" ref="BE41:BF41" si="1315">SUM(BE36,BE40)</f>
        <v>70</v>
      </c>
      <c r="BF41" s="48">
        <f t="shared" si="1315"/>
        <v>0</v>
      </c>
      <c r="BG41" s="67">
        <f t="shared" si="166"/>
        <v>70</v>
      </c>
      <c r="BH41" s="47">
        <f t="shared" ref="BH41:BI41" si="1316">SUM(BH36,BH40)</f>
        <v>16445</v>
      </c>
      <c r="BI41" s="48">
        <f t="shared" si="1316"/>
        <v>0</v>
      </c>
      <c r="BJ41" s="67">
        <f t="shared" si="167"/>
        <v>16445</v>
      </c>
      <c r="BK41" s="47">
        <f t="shared" ref="BK41:BL41" si="1317">SUM(BK36,BK40)</f>
        <v>48100</v>
      </c>
      <c r="BL41" s="48">
        <f t="shared" si="1317"/>
        <v>1100</v>
      </c>
      <c r="BM41" s="67">
        <f t="shared" si="168"/>
        <v>49200</v>
      </c>
      <c r="BN41" s="47">
        <f t="shared" ref="BN41:BO41" si="1318">SUM(BN36,BN40)</f>
        <v>8938</v>
      </c>
      <c r="BO41" s="48">
        <f t="shared" si="1318"/>
        <v>0</v>
      </c>
      <c r="BP41" s="67">
        <f t="shared" si="169"/>
        <v>8938</v>
      </c>
      <c r="BQ41" s="47">
        <f t="shared" ref="BQ41:BR41" si="1319">SUM(BQ36,BQ40)</f>
        <v>31200</v>
      </c>
      <c r="BR41" s="48">
        <f t="shared" si="1319"/>
        <v>0</v>
      </c>
      <c r="BS41" s="67">
        <f t="shared" si="170"/>
        <v>31200</v>
      </c>
      <c r="BT41" s="47">
        <f t="shared" ref="BT41:BU41" si="1320">SUM(BT36,BT40)</f>
        <v>2273</v>
      </c>
      <c r="BU41" s="48">
        <f t="shared" si="1320"/>
        <v>51</v>
      </c>
      <c r="BV41" s="67">
        <f t="shared" si="171"/>
        <v>2324</v>
      </c>
      <c r="BW41" s="47">
        <f t="shared" ref="BW41:BX41" si="1321">SUM(BW36,BW40)</f>
        <v>0</v>
      </c>
      <c r="BX41" s="48">
        <f t="shared" si="1321"/>
        <v>10</v>
      </c>
      <c r="BY41" s="67">
        <f t="shared" si="172"/>
        <v>10</v>
      </c>
      <c r="BZ41" s="47">
        <f t="shared" ref="BZ41:CA41" si="1322">SUM(BZ36,BZ40)</f>
        <v>0</v>
      </c>
      <c r="CA41" s="48">
        <f t="shared" si="1322"/>
        <v>27</v>
      </c>
      <c r="CB41" s="67">
        <f t="shared" si="173"/>
        <v>27</v>
      </c>
      <c r="CC41" s="47">
        <f t="shared" si="174"/>
        <v>2796002</v>
      </c>
      <c r="CD41" s="48">
        <f t="shared" si="174"/>
        <v>21694</v>
      </c>
      <c r="CE41" s="67">
        <f t="shared" si="174"/>
        <v>2817696</v>
      </c>
      <c r="CF41" s="48">
        <f t="shared" ref="CF41" si="1323">SUM(CF36,CF40)</f>
        <v>47771</v>
      </c>
      <c r="CG41" s="48">
        <f t="shared" ref="CG41" si="1324">SUM(CG36,CG40)</f>
        <v>0</v>
      </c>
      <c r="CH41" s="67">
        <f t="shared" si="175"/>
        <v>47771</v>
      </c>
      <c r="CI41" s="48">
        <f t="shared" ref="CI41" si="1325">SUM(CI36,CI40)</f>
        <v>41776</v>
      </c>
      <c r="CJ41" s="48">
        <f t="shared" ref="CJ41" si="1326">SUM(CJ36,CJ40)</f>
        <v>-1422</v>
      </c>
      <c r="CK41" s="67">
        <f t="shared" si="176"/>
        <v>40354</v>
      </c>
      <c r="CL41" s="48">
        <f t="shared" ref="CL41" si="1327">SUM(CL36,CL40)</f>
        <v>134583</v>
      </c>
      <c r="CM41" s="48">
        <f t="shared" ref="CM41" si="1328">SUM(CM36,CM40)</f>
        <v>0</v>
      </c>
      <c r="CN41" s="67">
        <f t="shared" si="177"/>
        <v>134583</v>
      </c>
      <c r="CO41" s="48">
        <f t="shared" ref="CO41" si="1329">SUM(CO36,CO40)</f>
        <v>6008</v>
      </c>
      <c r="CP41" s="48">
        <f t="shared" ref="CP41" si="1330">SUM(CP36,CP40)</f>
        <v>0</v>
      </c>
      <c r="CQ41" s="67">
        <f t="shared" si="178"/>
        <v>6008</v>
      </c>
      <c r="CR41" s="48">
        <f t="shared" ref="CR41:CS41" si="1331">SUM(CR36,CR40)</f>
        <v>3144</v>
      </c>
      <c r="CS41" s="48">
        <f t="shared" si="1331"/>
        <v>0</v>
      </c>
      <c r="CT41" s="67">
        <f t="shared" si="179"/>
        <v>3144</v>
      </c>
      <c r="CU41" s="48">
        <f t="shared" ref="CU41:CV41" si="1332">SUM(CU36,CU40)</f>
        <v>4840</v>
      </c>
      <c r="CV41" s="48">
        <f t="shared" si="1332"/>
        <v>0</v>
      </c>
      <c r="CW41" s="67">
        <f t="shared" si="180"/>
        <v>4840</v>
      </c>
      <c r="CX41" s="48">
        <f t="shared" ref="CX41:CY41" si="1333">SUM(CX36,CX40)</f>
        <v>39594</v>
      </c>
      <c r="CY41" s="48">
        <f t="shared" si="1333"/>
        <v>0</v>
      </c>
      <c r="CZ41" s="67">
        <f t="shared" si="181"/>
        <v>39594</v>
      </c>
      <c r="DA41" s="47">
        <f t="shared" si="182"/>
        <v>277716</v>
      </c>
      <c r="DB41" s="48">
        <f t="shared" si="183"/>
        <v>-1422</v>
      </c>
      <c r="DC41" s="67">
        <f t="shared" si="184"/>
        <v>276294</v>
      </c>
      <c r="DD41" s="48">
        <f t="shared" ref="DD41:DE41" si="1334">SUM(DD36,DD40)</f>
        <v>363692</v>
      </c>
      <c r="DE41" s="48">
        <f t="shared" si="1334"/>
        <v>2313</v>
      </c>
      <c r="DF41" s="67">
        <f t="shared" si="185"/>
        <v>366005</v>
      </c>
      <c r="DG41" s="48">
        <f t="shared" ref="DG41:DH41" si="1335">SUM(DG36,DG40)</f>
        <v>726000</v>
      </c>
      <c r="DH41" s="48">
        <f t="shared" si="1335"/>
        <v>20000</v>
      </c>
      <c r="DI41" s="67">
        <f t="shared" si="186"/>
        <v>746000</v>
      </c>
      <c r="DJ41" s="48">
        <f t="shared" ref="DJ41:DK41" si="1336">SUM(DJ36,DJ40)</f>
        <v>10764</v>
      </c>
      <c r="DK41" s="48">
        <f t="shared" si="1336"/>
        <v>0</v>
      </c>
      <c r="DL41" s="67">
        <f t="shared" si="187"/>
        <v>10764</v>
      </c>
      <c r="DM41" s="47">
        <f t="shared" si="188"/>
        <v>1100456</v>
      </c>
      <c r="DN41" s="48">
        <f t="shared" si="189"/>
        <v>22313</v>
      </c>
      <c r="DO41" s="67">
        <f t="shared" si="190"/>
        <v>1122769</v>
      </c>
      <c r="DP41" s="48">
        <f t="shared" ref="DP41:DQ41" si="1337">SUM(DP36,DP40)</f>
        <v>276529</v>
      </c>
      <c r="DQ41" s="48">
        <f t="shared" si="1337"/>
        <v>0</v>
      </c>
      <c r="DR41" s="67">
        <f t="shared" si="191"/>
        <v>276529</v>
      </c>
      <c r="DS41" s="48">
        <f t="shared" ref="DS41:DT41" si="1338">SUM(DS36,DS40)</f>
        <v>60675</v>
      </c>
      <c r="DT41" s="48">
        <f t="shared" si="1338"/>
        <v>-1000</v>
      </c>
      <c r="DU41" s="67">
        <f t="shared" si="192"/>
        <v>59675</v>
      </c>
      <c r="DV41" s="48">
        <f t="shared" ref="DV41:DW41" si="1339">SUM(DV36,DV40)</f>
        <v>148000</v>
      </c>
      <c r="DW41" s="48">
        <f t="shared" si="1339"/>
        <v>-5000</v>
      </c>
      <c r="DX41" s="67">
        <f t="shared" si="193"/>
        <v>143000</v>
      </c>
      <c r="DY41" s="47">
        <f t="shared" si="194"/>
        <v>485204</v>
      </c>
      <c r="DZ41" s="48">
        <f t="shared" si="195"/>
        <v>-6000</v>
      </c>
      <c r="EA41" s="67">
        <f t="shared" si="196"/>
        <v>479204</v>
      </c>
      <c r="EB41" s="48">
        <f t="shared" ref="EB41:EC41" si="1340">SUM(EB36,EB40)</f>
        <v>10000</v>
      </c>
      <c r="EC41" s="48">
        <f t="shared" si="1340"/>
        <v>0</v>
      </c>
      <c r="ED41" s="67">
        <f t="shared" si="197"/>
        <v>10000</v>
      </c>
      <c r="EE41" s="48">
        <f t="shared" ref="EE41:EF41" si="1341">SUM(EE36,EE40)</f>
        <v>246778</v>
      </c>
      <c r="EF41" s="48">
        <f t="shared" si="1341"/>
        <v>1507</v>
      </c>
      <c r="EG41" s="67">
        <f t="shared" si="198"/>
        <v>248285</v>
      </c>
      <c r="EH41" s="48">
        <f t="shared" ref="EH41:EI41" si="1342">SUM(EH36,EH40)</f>
        <v>18106</v>
      </c>
      <c r="EI41" s="48">
        <f t="shared" si="1342"/>
        <v>8453</v>
      </c>
      <c r="EJ41" s="67">
        <f t="shared" si="199"/>
        <v>26559</v>
      </c>
      <c r="EK41" s="48">
        <f t="shared" ref="EK41:EL41" si="1343">SUM(EK36,EK40)</f>
        <v>138427</v>
      </c>
      <c r="EL41" s="48">
        <f t="shared" si="1343"/>
        <v>6754</v>
      </c>
      <c r="EM41" s="67">
        <f t="shared" si="200"/>
        <v>145181</v>
      </c>
      <c r="EN41" s="48">
        <f t="shared" ref="EN41:EO41" si="1344">SUM(EN36,EN40)</f>
        <v>99358</v>
      </c>
      <c r="EO41" s="48">
        <f t="shared" si="1344"/>
        <v>18</v>
      </c>
      <c r="EP41" s="67">
        <f t="shared" si="201"/>
        <v>99376</v>
      </c>
      <c r="EQ41" s="48">
        <f t="shared" ref="EQ41:ER41" si="1345">SUM(EQ36,EQ40)</f>
        <v>12361</v>
      </c>
      <c r="ER41" s="48">
        <f t="shared" si="1345"/>
        <v>497</v>
      </c>
      <c r="ES41" s="67">
        <f t="shared" si="202"/>
        <v>12858</v>
      </c>
      <c r="ET41" s="48">
        <f t="shared" ref="ET41:EU41" si="1346">SUM(ET36,ET40)</f>
        <v>50509</v>
      </c>
      <c r="EU41" s="48">
        <f t="shared" si="1346"/>
        <v>-3262</v>
      </c>
      <c r="EV41" s="67">
        <f t="shared" si="203"/>
        <v>47247</v>
      </c>
      <c r="EW41" s="47">
        <f t="shared" si="204"/>
        <v>565539</v>
      </c>
      <c r="EX41" s="48">
        <f t="shared" si="205"/>
        <v>13967</v>
      </c>
      <c r="EY41" s="67">
        <f t="shared" si="206"/>
        <v>579506</v>
      </c>
      <c r="EZ41" s="48">
        <f t="shared" ref="EZ41:FA41" si="1347">SUM(EZ36,EZ40)</f>
        <v>102124</v>
      </c>
      <c r="FA41" s="48">
        <f t="shared" si="1347"/>
        <v>-12185</v>
      </c>
      <c r="FB41" s="67">
        <f t="shared" si="207"/>
        <v>89939</v>
      </c>
      <c r="FC41" s="48">
        <f t="shared" ref="FC41:FD41" si="1348">SUM(FC36,FC40)</f>
        <v>27993</v>
      </c>
      <c r="FD41" s="48">
        <f t="shared" si="1348"/>
        <v>-3007</v>
      </c>
      <c r="FE41" s="67">
        <f t="shared" si="208"/>
        <v>24986</v>
      </c>
      <c r="FF41" s="47">
        <f t="shared" si="209"/>
        <v>130117</v>
      </c>
      <c r="FG41" s="48">
        <f t="shared" si="210"/>
        <v>-15192</v>
      </c>
      <c r="FH41" s="67">
        <f t="shared" si="211"/>
        <v>114925</v>
      </c>
      <c r="FI41" s="48">
        <f t="shared" ref="FI41:FJ41" si="1349">SUM(FI36,FI40)</f>
        <v>3905</v>
      </c>
      <c r="FJ41" s="48">
        <f t="shared" si="1349"/>
        <v>0</v>
      </c>
      <c r="FK41" s="67">
        <f t="shared" si="212"/>
        <v>3905</v>
      </c>
      <c r="FL41" s="48">
        <f t="shared" ref="FL41:FM41" si="1350">SUM(FL36,FL40)</f>
        <v>4017</v>
      </c>
      <c r="FM41" s="48">
        <f t="shared" si="1350"/>
        <v>122</v>
      </c>
      <c r="FN41" s="67">
        <f t="shared" si="213"/>
        <v>4139</v>
      </c>
      <c r="FO41" s="48">
        <f t="shared" ref="FO41:FP41" si="1351">SUM(FO36,FO40)</f>
        <v>1764</v>
      </c>
      <c r="FP41" s="48">
        <f t="shared" si="1351"/>
        <v>590</v>
      </c>
      <c r="FQ41" s="67">
        <f t="shared" si="214"/>
        <v>2354</v>
      </c>
      <c r="FR41" s="48">
        <f t="shared" ref="FR41:FS41" si="1352">SUM(FR36,FR40)</f>
        <v>2169</v>
      </c>
      <c r="FS41" s="48">
        <f t="shared" si="1352"/>
        <v>-338</v>
      </c>
      <c r="FT41" s="67">
        <f t="shared" si="215"/>
        <v>1831</v>
      </c>
      <c r="FU41" s="47">
        <f t="shared" si="216"/>
        <v>11855</v>
      </c>
      <c r="FV41" s="48">
        <f t="shared" si="217"/>
        <v>374</v>
      </c>
      <c r="FW41" s="67">
        <f t="shared" si="218"/>
        <v>12229</v>
      </c>
      <c r="FX41" s="48">
        <f t="shared" ref="FX41:FY41" si="1353">SUM(FX36,FX40)</f>
        <v>41533</v>
      </c>
      <c r="FY41" s="48">
        <f t="shared" si="1353"/>
        <v>197512</v>
      </c>
      <c r="FZ41" s="67">
        <f t="shared" si="219"/>
        <v>239045</v>
      </c>
      <c r="GA41" s="47">
        <f t="shared" ref="GA41" si="1354">SUM(GA36,GA40)</f>
        <v>0</v>
      </c>
      <c r="GB41" s="48">
        <f t="shared" ref="GB41" si="1355">SUM(GB36,GB40)</f>
        <v>0</v>
      </c>
      <c r="GC41" s="67">
        <f t="shared" si="220"/>
        <v>0</v>
      </c>
      <c r="GD41" s="48">
        <f t="shared" ref="GD41:GE41" si="1356">SUM(GD36,GD40)</f>
        <v>304258</v>
      </c>
      <c r="GE41" s="48">
        <f t="shared" si="1356"/>
        <v>-35000</v>
      </c>
      <c r="GF41" s="67">
        <f t="shared" si="221"/>
        <v>269258</v>
      </c>
      <c r="GG41" s="47">
        <f t="shared" si="222"/>
        <v>345791</v>
      </c>
      <c r="GH41" s="48">
        <f t="shared" si="223"/>
        <v>162512</v>
      </c>
      <c r="GI41" s="67">
        <f t="shared" si="224"/>
        <v>508303</v>
      </c>
      <c r="GJ41" s="47">
        <f t="shared" si="225"/>
        <v>5722680</v>
      </c>
      <c r="GK41" s="48">
        <f t="shared" si="226"/>
        <v>198246</v>
      </c>
      <c r="GL41" s="67">
        <f t="shared" si="227"/>
        <v>5920926</v>
      </c>
      <c r="GM41" s="48">
        <f t="shared" ref="GM41:GN41" si="1357">SUM(GM36,GM40)</f>
        <v>167766</v>
      </c>
      <c r="GN41" s="48">
        <f t="shared" si="1357"/>
        <v>7412</v>
      </c>
      <c r="GO41" s="67">
        <f t="shared" si="228"/>
        <v>175178</v>
      </c>
      <c r="GP41" s="48">
        <f t="shared" ref="GP41:GQ41" si="1358">SUM(GP36,GP40)</f>
        <v>50905</v>
      </c>
      <c r="GQ41" s="48">
        <f t="shared" si="1358"/>
        <v>2500</v>
      </c>
      <c r="GR41" s="67">
        <f t="shared" si="229"/>
        <v>53405</v>
      </c>
      <c r="GS41" s="48">
        <f t="shared" ref="GS41:GT41" si="1359">SUM(GS36,GS40)</f>
        <v>65873</v>
      </c>
      <c r="GT41" s="48">
        <f t="shared" si="1359"/>
        <v>1500</v>
      </c>
      <c r="GU41" s="67">
        <f t="shared" si="230"/>
        <v>67373</v>
      </c>
      <c r="GV41" s="48">
        <f t="shared" ref="GV41:GW41" si="1360">SUM(GV36,GV40)</f>
        <v>36482</v>
      </c>
      <c r="GW41" s="48">
        <f t="shared" si="1360"/>
        <v>0</v>
      </c>
      <c r="GX41" s="67">
        <f t="shared" si="231"/>
        <v>36482</v>
      </c>
      <c r="GY41" s="48">
        <f t="shared" ref="GY41:GZ41" si="1361">SUM(GY36,GY40)</f>
        <v>54783</v>
      </c>
      <c r="GZ41" s="48">
        <f t="shared" si="1361"/>
        <v>-359</v>
      </c>
      <c r="HA41" s="67">
        <f t="shared" si="232"/>
        <v>54424</v>
      </c>
      <c r="HB41" s="48">
        <f t="shared" ref="HB41:HC41" si="1362">SUM(HB36,HB40)</f>
        <v>2455</v>
      </c>
      <c r="HC41" s="48">
        <f t="shared" si="1362"/>
        <v>0</v>
      </c>
      <c r="HD41" s="67">
        <f t="shared" si="233"/>
        <v>2455</v>
      </c>
      <c r="HE41" s="47">
        <f t="shared" si="234"/>
        <v>378264</v>
      </c>
      <c r="HF41" s="48">
        <f t="shared" si="235"/>
        <v>11053</v>
      </c>
      <c r="HG41" s="67">
        <f t="shared" si="236"/>
        <v>389317</v>
      </c>
      <c r="HH41" s="48">
        <f t="shared" ref="HH41:HI41" si="1363">SUM(HH36,HH40)</f>
        <v>3446914</v>
      </c>
      <c r="HI41" s="48">
        <f t="shared" si="1363"/>
        <v>41427</v>
      </c>
      <c r="HJ41" s="67">
        <f t="shared" si="237"/>
        <v>3488341</v>
      </c>
      <c r="HK41" s="47">
        <f t="shared" ref="HK41" si="1364">SUM(HK36,HK40)</f>
        <v>143040</v>
      </c>
      <c r="HL41" s="48">
        <f t="shared" ref="HL41" si="1365">SUM(HL36,HL40)</f>
        <v>0</v>
      </c>
      <c r="HM41" s="67">
        <f t="shared" si="238"/>
        <v>143040</v>
      </c>
      <c r="HN41" s="47">
        <f t="shared" si="239"/>
        <v>3589954</v>
      </c>
      <c r="HO41" s="48">
        <f t="shared" si="240"/>
        <v>41427</v>
      </c>
      <c r="HP41" s="67">
        <f t="shared" si="241"/>
        <v>3631381</v>
      </c>
      <c r="HQ41" s="48">
        <f t="shared" ref="HQ41:HR41" si="1366">SUM(HQ36,HQ40)</f>
        <v>42904</v>
      </c>
      <c r="HR41" s="48">
        <f t="shared" si="1366"/>
        <v>0</v>
      </c>
      <c r="HS41" s="67">
        <f t="shared" si="242"/>
        <v>42904</v>
      </c>
      <c r="HT41" s="47">
        <f t="shared" ref="HT41" si="1367">SUM(HT36,HT40)</f>
        <v>0</v>
      </c>
      <c r="HU41" s="48">
        <f t="shared" ref="HU41" si="1368">SUM(HU36,HU40)</f>
        <v>22</v>
      </c>
      <c r="HV41" s="67">
        <f t="shared" si="243"/>
        <v>22</v>
      </c>
      <c r="HW41" s="48">
        <f t="shared" ref="HW41:HX41" si="1369">SUM(HW36,HW40)</f>
        <v>84106</v>
      </c>
      <c r="HX41" s="48">
        <f t="shared" si="1369"/>
        <v>5210</v>
      </c>
      <c r="HY41" s="67">
        <f t="shared" si="244"/>
        <v>89316</v>
      </c>
      <c r="HZ41" s="47">
        <f t="shared" ref="HZ41" si="1370">SUM(HZ36,HZ40)</f>
        <v>3883</v>
      </c>
      <c r="IA41" s="48">
        <f t="shared" ref="IA41" si="1371">SUM(IA36,IA40)</f>
        <v>0</v>
      </c>
      <c r="IB41" s="67">
        <f t="shared" si="245"/>
        <v>3883</v>
      </c>
      <c r="IC41" s="47">
        <f t="shared" si="246"/>
        <v>130893</v>
      </c>
      <c r="ID41" s="48">
        <f t="shared" si="247"/>
        <v>5232</v>
      </c>
      <c r="IE41" s="67">
        <f t="shared" si="248"/>
        <v>136125</v>
      </c>
      <c r="IF41" s="48">
        <f t="shared" ref="IF41:IG41" si="1372">SUM(IF36,IF40)</f>
        <v>170434</v>
      </c>
      <c r="IG41" s="48">
        <f t="shared" si="1372"/>
        <v>-12789</v>
      </c>
      <c r="IH41" s="67">
        <f t="shared" si="249"/>
        <v>157645</v>
      </c>
      <c r="II41" s="47">
        <f t="shared" ref="II41" si="1373">SUM(II36,II40)</f>
        <v>0</v>
      </c>
      <c r="IJ41" s="48">
        <f t="shared" ref="IJ41" si="1374">SUM(IJ36,IJ40)</f>
        <v>0</v>
      </c>
      <c r="IK41" s="67">
        <f t="shared" si="250"/>
        <v>0</v>
      </c>
      <c r="IL41" s="48">
        <f t="shared" ref="IL41:IM41" si="1375">SUM(IL36,IL40)</f>
        <v>2986871</v>
      </c>
      <c r="IM41" s="48">
        <f t="shared" si="1375"/>
        <v>0</v>
      </c>
      <c r="IN41" s="67">
        <f t="shared" si="251"/>
        <v>2986871</v>
      </c>
      <c r="IO41" s="47">
        <f t="shared" si="252"/>
        <v>3157305</v>
      </c>
      <c r="IP41" s="48">
        <f t="shared" si="253"/>
        <v>-12789</v>
      </c>
      <c r="IQ41" s="67">
        <f t="shared" si="254"/>
        <v>3144516</v>
      </c>
      <c r="IR41" s="48">
        <f t="shared" ref="IR41:IS41" si="1376">SUM(IR36,IR40)</f>
        <v>135176</v>
      </c>
      <c r="IS41" s="48">
        <f t="shared" si="1376"/>
        <v>-5210</v>
      </c>
      <c r="IT41" s="67">
        <f t="shared" si="255"/>
        <v>129966</v>
      </c>
      <c r="IU41" s="48">
        <f t="shared" ref="IU41:IV41" si="1377">SUM(IU36,IU40)</f>
        <v>262818</v>
      </c>
      <c r="IV41" s="48">
        <f t="shared" si="1377"/>
        <v>-57709</v>
      </c>
      <c r="IW41" s="67">
        <f t="shared" si="256"/>
        <v>205109</v>
      </c>
      <c r="IX41" s="48">
        <f t="shared" ref="IX41:IY41" si="1378">SUM(IX36,IX40)</f>
        <v>19886</v>
      </c>
      <c r="IY41" s="48">
        <f t="shared" si="1378"/>
        <v>0</v>
      </c>
      <c r="IZ41" s="67">
        <f t="shared" si="257"/>
        <v>19886</v>
      </c>
      <c r="JA41" s="47">
        <f t="shared" si="258"/>
        <v>417880</v>
      </c>
      <c r="JB41" s="48">
        <f t="shared" si="259"/>
        <v>-62919</v>
      </c>
      <c r="JC41" s="67">
        <f t="shared" si="260"/>
        <v>354961</v>
      </c>
      <c r="JD41" s="48">
        <f t="shared" ref="JD41:JE41" si="1379">SUM(JD36,JD40)</f>
        <v>278046</v>
      </c>
      <c r="JE41" s="48">
        <f t="shared" si="1379"/>
        <v>17914</v>
      </c>
      <c r="JF41" s="67">
        <f t="shared" si="261"/>
        <v>295960</v>
      </c>
      <c r="JG41" s="48">
        <f t="shared" ref="JG41:JH41" si="1380">SUM(JG36,JG40)</f>
        <v>24000</v>
      </c>
      <c r="JH41" s="48">
        <f t="shared" si="1380"/>
        <v>-16282</v>
      </c>
      <c r="JI41" s="67">
        <f t="shared" si="262"/>
        <v>7718</v>
      </c>
      <c r="JJ41" s="48">
        <f t="shared" ref="JJ41:JK41" si="1381">SUM(JJ36,JJ40)</f>
        <v>220960</v>
      </c>
      <c r="JK41" s="48">
        <f t="shared" si="1381"/>
        <v>-1310</v>
      </c>
      <c r="JL41" s="67">
        <f t="shared" si="263"/>
        <v>219650</v>
      </c>
      <c r="JM41" s="47">
        <f t="shared" si="264"/>
        <v>523006</v>
      </c>
      <c r="JN41" s="48">
        <f t="shared" si="265"/>
        <v>322</v>
      </c>
      <c r="JO41" s="67">
        <f t="shared" si="266"/>
        <v>523328</v>
      </c>
      <c r="JP41" s="48">
        <f t="shared" ref="JP41:JQ41" si="1382">SUM(JP36,JP40)</f>
        <v>14341</v>
      </c>
      <c r="JQ41" s="48">
        <f t="shared" si="1382"/>
        <v>683</v>
      </c>
      <c r="JR41" s="67">
        <f t="shared" si="267"/>
        <v>15024</v>
      </c>
      <c r="JS41" s="47">
        <f t="shared" ref="JS41" si="1383">SUM(JS36,JS40)</f>
        <v>12578</v>
      </c>
      <c r="JT41" s="48">
        <f t="shared" ref="JT41" si="1384">SUM(JT36,JT40)</f>
        <v>100</v>
      </c>
      <c r="JU41" s="67">
        <f t="shared" si="268"/>
        <v>12678</v>
      </c>
      <c r="JV41" s="47">
        <f t="shared" ref="JV41" si="1385">SUM(JV36,JV40)</f>
        <v>500</v>
      </c>
      <c r="JW41" s="48">
        <f t="shared" ref="JW41" si="1386">SUM(JW36,JW40)</f>
        <v>0</v>
      </c>
      <c r="JX41" s="67">
        <f t="shared" si="269"/>
        <v>500</v>
      </c>
      <c r="JY41" s="47">
        <f t="shared" si="270"/>
        <v>13078</v>
      </c>
      <c r="JZ41" s="48">
        <f t="shared" si="271"/>
        <v>100</v>
      </c>
      <c r="KA41" s="67">
        <f t="shared" si="272"/>
        <v>13178</v>
      </c>
      <c r="KB41" s="48">
        <f t="shared" ref="KB41:KC41" si="1387">SUM(KB36,KB40)</f>
        <v>1779728</v>
      </c>
      <c r="KC41" s="48">
        <f t="shared" si="1387"/>
        <v>4578</v>
      </c>
      <c r="KD41" s="67">
        <f t="shared" si="273"/>
        <v>1784306</v>
      </c>
      <c r="KE41" s="47">
        <f t="shared" si="274"/>
        <v>10004449</v>
      </c>
      <c r="KF41" s="48">
        <f t="shared" si="275"/>
        <v>-12313</v>
      </c>
      <c r="KG41" s="67">
        <f t="shared" si="276"/>
        <v>9992136</v>
      </c>
      <c r="KH41" s="47">
        <f t="shared" ref="KH41" si="1388">SUM(KH36,KH40)</f>
        <v>1000</v>
      </c>
      <c r="KI41" s="48">
        <f t="shared" ref="KI41" si="1389">SUM(KI36,KI40)</f>
        <v>0</v>
      </c>
      <c r="KJ41" s="67">
        <f t="shared" si="277"/>
        <v>1000</v>
      </c>
      <c r="KK41" s="48">
        <f t="shared" ref="KK41:KL41" si="1390">SUM(KK36,KK40)</f>
        <v>67951</v>
      </c>
      <c r="KL41" s="48">
        <f t="shared" si="1390"/>
        <v>-66684</v>
      </c>
      <c r="KM41" s="67">
        <f t="shared" si="278"/>
        <v>1267</v>
      </c>
      <c r="KN41" s="48">
        <f t="shared" ref="KN41:KO41" si="1391">SUM(KN36,KN40)</f>
        <v>21911</v>
      </c>
      <c r="KO41" s="48">
        <f t="shared" si="1391"/>
        <v>0</v>
      </c>
      <c r="KP41" s="67">
        <f t="shared" si="279"/>
        <v>21911</v>
      </c>
      <c r="KQ41" s="47">
        <f t="shared" si="280"/>
        <v>89862</v>
      </c>
      <c r="KR41" s="48">
        <f t="shared" si="281"/>
        <v>-66684</v>
      </c>
      <c r="KS41" s="67">
        <f t="shared" si="282"/>
        <v>23178</v>
      </c>
      <c r="KT41" s="48">
        <f t="shared" ref="KT41:KU41" si="1392">SUM(KT36,KT40)</f>
        <v>2080</v>
      </c>
      <c r="KU41" s="48">
        <f t="shared" si="1392"/>
        <v>-430</v>
      </c>
      <c r="KV41" s="67">
        <f t="shared" si="283"/>
        <v>1650</v>
      </c>
      <c r="KW41" s="48">
        <f t="shared" ref="KW41:KX41" si="1393">SUM(KW36,KW40)</f>
        <v>6695</v>
      </c>
      <c r="KX41" s="48">
        <f t="shared" si="1393"/>
        <v>-45</v>
      </c>
      <c r="KY41" s="67">
        <f t="shared" si="284"/>
        <v>6650</v>
      </c>
      <c r="KZ41" s="48">
        <f t="shared" ref="KZ41:LA41" si="1394">SUM(KZ36,KZ40)</f>
        <v>1562</v>
      </c>
      <c r="LA41" s="48">
        <f t="shared" si="1394"/>
        <v>-1500</v>
      </c>
      <c r="LB41" s="67">
        <f t="shared" si="285"/>
        <v>62</v>
      </c>
      <c r="LC41" s="48">
        <f t="shared" ref="LC41:LD41" si="1395">SUM(LC36,LC40)</f>
        <v>5000</v>
      </c>
      <c r="LD41" s="48">
        <f t="shared" si="1395"/>
        <v>0</v>
      </c>
      <c r="LE41" s="67">
        <f t="shared" si="286"/>
        <v>5000</v>
      </c>
      <c r="LF41" s="48">
        <f t="shared" ref="LF41:LG41" si="1396">SUM(LF36,LF40)</f>
        <v>120000</v>
      </c>
      <c r="LG41" s="48">
        <f t="shared" si="1396"/>
        <v>0</v>
      </c>
      <c r="LH41" s="67">
        <f t="shared" si="287"/>
        <v>120000</v>
      </c>
      <c r="LI41" s="48">
        <f t="shared" ref="LI41:LJ41" si="1397">SUM(LI36,LI40)</f>
        <v>109</v>
      </c>
      <c r="LJ41" s="48">
        <f t="shared" si="1397"/>
        <v>-20</v>
      </c>
      <c r="LK41" s="67">
        <f t="shared" si="288"/>
        <v>89</v>
      </c>
      <c r="LL41" s="48">
        <f t="shared" ref="LL41:LM41" si="1398">SUM(LL36,LL40)</f>
        <v>0</v>
      </c>
      <c r="LM41" s="48">
        <f t="shared" si="1398"/>
        <v>0</v>
      </c>
      <c r="LN41" s="67">
        <f t="shared" si="289"/>
        <v>0</v>
      </c>
      <c r="LO41" s="47">
        <f t="shared" si="290"/>
        <v>135446</v>
      </c>
      <c r="LP41" s="48">
        <f t="shared" si="291"/>
        <v>-1995</v>
      </c>
      <c r="LQ41" s="67">
        <f t="shared" si="292"/>
        <v>133451</v>
      </c>
      <c r="LR41" s="48">
        <f t="shared" ref="LR41:LS41" si="1399">SUM(LR36,LR40)</f>
        <v>823000</v>
      </c>
      <c r="LS41" s="48">
        <f t="shared" si="1399"/>
        <v>0</v>
      </c>
      <c r="LT41" s="67">
        <f t="shared" si="293"/>
        <v>823000</v>
      </c>
      <c r="LU41" s="48">
        <f t="shared" ref="LU41" si="1400">SUM(LU36,LU40)</f>
        <v>795745</v>
      </c>
      <c r="LV41" s="48">
        <f t="shared" ref="LV41" si="1401">SUM(LV36,LV40)</f>
        <v>0</v>
      </c>
      <c r="LW41" s="67">
        <f t="shared" si="294"/>
        <v>795745</v>
      </c>
      <c r="LX41" s="47">
        <f t="shared" si="295"/>
        <v>1845053</v>
      </c>
      <c r="LY41" s="48">
        <f t="shared" si="296"/>
        <v>-68679</v>
      </c>
      <c r="LZ41" s="67">
        <f t="shared" si="297"/>
        <v>1776374</v>
      </c>
      <c r="MA41" s="47">
        <f t="shared" si="298"/>
        <v>17572182</v>
      </c>
      <c r="MB41" s="48">
        <f t="shared" si="299"/>
        <v>117254</v>
      </c>
      <c r="MC41" s="67">
        <f t="shared" si="300"/>
        <v>17689436</v>
      </c>
      <c r="MD41" s="48">
        <f t="shared" ref="MD41:ME41" si="1402">SUM(MD36,MD40)</f>
        <v>0</v>
      </c>
      <c r="ME41" s="48">
        <f t="shared" si="1402"/>
        <v>0</v>
      </c>
      <c r="MF41" s="67">
        <f t="shared" si="301"/>
        <v>0</v>
      </c>
      <c r="MG41" s="48">
        <f t="shared" ref="MG41" si="1403">SUM(MG36,MG40)</f>
        <v>0</v>
      </c>
      <c r="MH41" s="48">
        <f t="shared" ref="MH41:OY41" si="1404">SUM(MH36,MH40)</f>
        <v>0</v>
      </c>
      <c r="MI41" s="67">
        <f t="shared" si="302"/>
        <v>0</v>
      </c>
      <c r="MJ41" s="48">
        <f t="shared" ref="MJ41" si="1405">SUM(MJ36,MJ40)</f>
        <v>0</v>
      </c>
      <c r="MK41" s="48">
        <f t="shared" si="1404"/>
        <v>0</v>
      </c>
      <c r="ML41" s="67">
        <f t="shared" si="303"/>
        <v>0</v>
      </c>
      <c r="MM41" s="48">
        <f t="shared" ref="MM41" si="1406">SUM(MM36,MM40)</f>
        <v>0</v>
      </c>
      <c r="MN41" s="48">
        <f t="shared" si="1404"/>
        <v>0</v>
      </c>
      <c r="MO41" s="67">
        <f t="shared" si="304"/>
        <v>0</v>
      </c>
      <c r="MP41" s="48">
        <f t="shared" ref="MP41" si="1407">SUM(MP36,MP40)</f>
        <v>0</v>
      </c>
      <c r="MQ41" s="48">
        <f t="shared" si="1404"/>
        <v>0</v>
      </c>
      <c r="MR41" s="67">
        <f t="shared" si="305"/>
        <v>0</v>
      </c>
      <c r="MS41" s="47">
        <f t="shared" si="1404"/>
        <v>0</v>
      </c>
      <c r="MT41" s="48">
        <f t="shared" si="1404"/>
        <v>0</v>
      </c>
      <c r="MU41" s="67">
        <f t="shared" si="306"/>
        <v>0</v>
      </c>
      <c r="MV41" s="48">
        <f t="shared" ref="MV41" si="1408">SUM(MV36,MV40)</f>
        <v>0</v>
      </c>
      <c r="MW41" s="48">
        <f t="shared" si="1404"/>
        <v>0</v>
      </c>
      <c r="MX41" s="67">
        <f t="shared" si="307"/>
        <v>0</v>
      </c>
      <c r="MY41" s="48">
        <f t="shared" ref="MY41" si="1409">SUM(MY36,MY40)</f>
        <v>0</v>
      </c>
      <c r="MZ41" s="48">
        <f t="shared" si="1404"/>
        <v>0</v>
      </c>
      <c r="NA41" s="67">
        <f t="shared" si="308"/>
        <v>0</v>
      </c>
      <c r="NB41" s="48">
        <f t="shared" ref="NB41" si="1410">SUM(NB36,NB40)</f>
        <v>0</v>
      </c>
      <c r="NC41" s="48">
        <f t="shared" si="1404"/>
        <v>0</v>
      </c>
      <c r="ND41" s="67">
        <f t="shared" si="309"/>
        <v>0</v>
      </c>
      <c r="NE41" s="47">
        <f t="shared" si="1404"/>
        <v>0</v>
      </c>
      <c r="NF41" s="48">
        <f t="shared" si="1404"/>
        <v>0</v>
      </c>
      <c r="NG41" s="67">
        <f t="shared" si="310"/>
        <v>0</v>
      </c>
      <c r="NH41" s="47">
        <f t="shared" si="1404"/>
        <v>0</v>
      </c>
      <c r="NI41" s="48">
        <f t="shared" si="1404"/>
        <v>0</v>
      </c>
      <c r="NJ41" s="67">
        <f t="shared" si="311"/>
        <v>0</v>
      </c>
      <c r="NK41" s="47">
        <f t="shared" si="312"/>
        <v>0</v>
      </c>
      <c r="NL41" s="48">
        <f t="shared" si="313"/>
        <v>0</v>
      </c>
      <c r="NM41" s="67">
        <f t="shared" si="314"/>
        <v>0</v>
      </c>
      <c r="NN41" s="48">
        <f t="shared" ref="NN41" si="1411">SUM(NN36,NN40)</f>
        <v>0</v>
      </c>
      <c r="NO41" s="48">
        <f t="shared" si="1404"/>
        <v>0</v>
      </c>
      <c r="NP41" s="67">
        <f t="shared" si="315"/>
        <v>0</v>
      </c>
      <c r="NQ41" s="48">
        <f t="shared" ref="NQ41" si="1412">SUM(NQ36,NQ40)</f>
        <v>122400</v>
      </c>
      <c r="NR41" s="48">
        <f t="shared" ref="NR41" si="1413">SUM(NR36,NR40)</f>
        <v>0</v>
      </c>
      <c r="NS41" s="67">
        <f t="shared" si="316"/>
        <v>122400</v>
      </c>
      <c r="NT41" s="48">
        <f t="shared" ref="NT41" si="1414">SUM(NT36,NT40)</f>
        <v>25827</v>
      </c>
      <c r="NU41" s="48">
        <f t="shared" ref="NU41" si="1415">SUM(NU36,NU40)</f>
        <v>0</v>
      </c>
      <c r="NV41" s="67">
        <f t="shared" si="317"/>
        <v>25827</v>
      </c>
      <c r="NW41" s="47">
        <f t="shared" ref="NW41:NX41" si="1416">SUM(NW36,NW40)</f>
        <v>826146</v>
      </c>
      <c r="NX41" s="48">
        <f t="shared" si="1416"/>
        <v>0</v>
      </c>
      <c r="NY41" s="67">
        <f t="shared" si="318"/>
        <v>826146</v>
      </c>
      <c r="NZ41" s="48">
        <f t="shared" ref="NZ41" si="1417">SUM(NZ36,NZ40)</f>
        <v>88750</v>
      </c>
      <c r="OA41" s="48">
        <f t="shared" ref="OA41" si="1418">SUM(OA36,OA40)</f>
        <v>0</v>
      </c>
      <c r="OB41" s="67">
        <f t="shared" si="319"/>
        <v>88750</v>
      </c>
      <c r="OC41" s="48">
        <f t="shared" ref="OC41:OD41" si="1419">SUM(OC36,OC40)</f>
        <v>6111</v>
      </c>
      <c r="OD41" s="48">
        <f t="shared" si="1419"/>
        <v>2175</v>
      </c>
      <c r="OE41" s="67">
        <f t="shared" si="320"/>
        <v>8286</v>
      </c>
      <c r="OF41" s="47">
        <f t="shared" si="321"/>
        <v>1069234</v>
      </c>
      <c r="OG41" s="48">
        <f t="shared" si="321"/>
        <v>2175</v>
      </c>
      <c r="OH41" s="67">
        <f t="shared" si="321"/>
        <v>1071409</v>
      </c>
      <c r="OI41" s="47">
        <f t="shared" si="1404"/>
        <v>0</v>
      </c>
      <c r="OJ41" s="48">
        <f t="shared" si="1404"/>
        <v>0</v>
      </c>
      <c r="OK41" s="67">
        <f t="shared" si="322"/>
        <v>0</v>
      </c>
      <c r="OL41" s="47">
        <f t="shared" si="1404"/>
        <v>0</v>
      </c>
      <c r="OM41" s="48">
        <f t="shared" si="1404"/>
        <v>0</v>
      </c>
      <c r="ON41" s="67">
        <f t="shared" si="323"/>
        <v>0</v>
      </c>
      <c r="OO41" s="47">
        <f t="shared" si="1404"/>
        <v>0</v>
      </c>
      <c r="OP41" s="48">
        <f t="shared" si="1404"/>
        <v>0</v>
      </c>
      <c r="OQ41" s="67">
        <f t="shared" si="324"/>
        <v>0</v>
      </c>
      <c r="OR41" s="47">
        <f t="shared" si="1404"/>
        <v>0</v>
      </c>
      <c r="OS41" s="48">
        <f t="shared" si="1404"/>
        <v>0</v>
      </c>
      <c r="OT41" s="67">
        <f t="shared" si="325"/>
        <v>0</v>
      </c>
      <c r="OU41" s="47">
        <f t="shared" si="1404"/>
        <v>0</v>
      </c>
      <c r="OV41" s="48">
        <f t="shared" si="1404"/>
        <v>0</v>
      </c>
      <c r="OW41" s="67">
        <f t="shared" si="326"/>
        <v>0</v>
      </c>
      <c r="OX41" s="47">
        <f t="shared" si="1404"/>
        <v>428</v>
      </c>
      <c r="OY41" s="48">
        <f t="shared" si="1404"/>
        <v>0</v>
      </c>
      <c r="OZ41" s="67">
        <f t="shared" si="327"/>
        <v>428</v>
      </c>
      <c r="PA41" s="47">
        <f t="shared" ref="PA41:PB41" si="1420">SUM(PA36,PA40)</f>
        <v>300</v>
      </c>
      <c r="PB41" s="48">
        <f t="shared" si="1420"/>
        <v>0</v>
      </c>
      <c r="PC41" s="67">
        <f t="shared" si="328"/>
        <v>300</v>
      </c>
      <c r="PD41" s="47">
        <f t="shared" ref="PD41:PE41" si="1421">SUM(PD36,PD40)</f>
        <v>0</v>
      </c>
      <c r="PE41" s="48">
        <f t="shared" si="1421"/>
        <v>400</v>
      </c>
      <c r="PF41" s="67">
        <f t="shared" si="329"/>
        <v>400</v>
      </c>
      <c r="PG41" s="47">
        <f t="shared" ref="PG41:PH41" si="1422">SUM(PG36,PG40)</f>
        <v>0</v>
      </c>
      <c r="PH41" s="48">
        <f t="shared" si="1422"/>
        <v>350</v>
      </c>
      <c r="PI41" s="67">
        <f t="shared" si="330"/>
        <v>350</v>
      </c>
      <c r="PJ41" s="47">
        <f t="shared" ref="PJ41:PK41" si="1423">SUM(PJ36,PJ40)</f>
        <v>0</v>
      </c>
      <c r="PK41" s="48">
        <f t="shared" si="1423"/>
        <v>4573</v>
      </c>
      <c r="PL41" s="67">
        <f t="shared" si="331"/>
        <v>4573</v>
      </c>
      <c r="PM41" s="47">
        <f t="shared" si="332"/>
        <v>728</v>
      </c>
      <c r="PN41" s="48">
        <f t="shared" si="332"/>
        <v>5323</v>
      </c>
      <c r="PO41" s="67">
        <f t="shared" si="332"/>
        <v>6051</v>
      </c>
      <c r="PP41" s="47">
        <f t="shared" ref="PP41" si="1424">SUM(PP36,PP40)</f>
        <v>0</v>
      </c>
      <c r="PQ41" s="48">
        <f t="shared" ref="PQ41" si="1425">SUM(PQ36,PQ40)</f>
        <v>0</v>
      </c>
      <c r="PR41" s="67">
        <f t="shared" si="333"/>
        <v>0</v>
      </c>
      <c r="PS41" s="47">
        <f t="shared" ref="PS41:PT41" si="1426">SUM(PS36,PS40)</f>
        <v>0</v>
      </c>
      <c r="PT41" s="48">
        <f t="shared" si="1426"/>
        <v>0</v>
      </c>
      <c r="PU41" s="67">
        <f t="shared" si="334"/>
        <v>0</v>
      </c>
      <c r="PV41" s="48">
        <f t="shared" ref="PV41" si="1427">SUM(PV36,PV40)</f>
        <v>33500</v>
      </c>
      <c r="PW41" s="48">
        <f t="shared" ref="PW41" si="1428">SUM(PW36,PW40)</f>
        <v>81</v>
      </c>
      <c r="PX41" s="67">
        <f t="shared" si="335"/>
        <v>33581</v>
      </c>
      <c r="PY41" s="47">
        <f t="shared" si="336"/>
        <v>33500</v>
      </c>
      <c r="PZ41" s="48">
        <f t="shared" si="337"/>
        <v>81</v>
      </c>
      <c r="QA41" s="67">
        <f t="shared" si="338"/>
        <v>33581</v>
      </c>
      <c r="QB41" s="47">
        <f t="shared" si="134"/>
        <v>1103462</v>
      </c>
      <c r="QC41" s="48">
        <f t="shared" si="135"/>
        <v>7579</v>
      </c>
      <c r="QD41" s="67">
        <f t="shared" si="136"/>
        <v>1111041</v>
      </c>
      <c r="QE41" s="47">
        <f t="shared" si="137"/>
        <v>18675644</v>
      </c>
      <c r="QF41" s="48">
        <f t="shared" si="138"/>
        <v>124833</v>
      </c>
      <c r="QG41" s="67">
        <f t="shared" si="139"/>
        <v>18800477</v>
      </c>
      <c r="QH41" s="47">
        <f t="shared" si="140"/>
        <v>18681238</v>
      </c>
      <c r="QI41" s="48">
        <f t="shared" si="141"/>
        <v>124833</v>
      </c>
      <c r="QJ41" s="67">
        <f t="shared" si="142"/>
        <v>18806071</v>
      </c>
      <c r="QK41" s="47">
        <f t="shared" ref="QK41:QM41" si="1429">SUM(QK36,QK40)</f>
        <v>-3446914</v>
      </c>
      <c r="QL41" s="48">
        <f t="shared" si="1429"/>
        <v>-41427</v>
      </c>
      <c r="QM41" s="48">
        <f t="shared" si="1429"/>
        <v>-3488341</v>
      </c>
      <c r="QN41" s="47">
        <f t="shared" si="339"/>
        <v>15234324</v>
      </c>
      <c r="QO41" s="48">
        <f t="shared" si="340"/>
        <v>83406</v>
      </c>
      <c r="QP41" s="67">
        <f t="shared" si="341"/>
        <v>15317730</v>
      </c>
      <c r="QQ41" s="47">
        <f t="shared" si="143"/>
        <v>19345763</v>
      </c>
      <c r="QR41" s="48">
        <f t="shared" si="144"/>
        <v>204497</v>
      </c>
      <c r="QS41" s="67">
        <f t="shared" si="145"/>
        <v>19550260</v>
      </c>
    </row>
    <row r="42" spans="1:461" ht="29.25" customHeight="1" thickTop="1" thickBot="1">
      <c r="A42" s="104" t="s">
        <v>28</v>
      </c>
      <c r="B42" s="105"/>
      <c r="C42" s="50"/>
      <c r="D42" s="50"/>
      <c r="E42" s="68"/>
      <c r="F42" s="50"/>
      <c r="G42" s="50"/>
      <c r="H42" s="68"/>
      <c r="I42" s="50"/>
      <c r="J42" s="50"/>
      <c r="K42" s="68"/>
      <c r="L42" s="50"/>
      <c r="M42" s="50"/>
      <c r="N42" s="68"/>
      <c r="O42" s="50"/>
      <c r="P42" s="50"/>
      <c r="Q42" s="68"/>
      <c r="R42" s="50"/>
      <c r="S42" s="50"/>
      <c r="T42" s="68"/>
      <c r="U42" s="50"/>
      <c r="V42" s="50"/>
      <c r="W42" s="68"/>
      <c r="X42" s="50"/>
      <c r="Y42" s="50"/>
      <c r="Z42" s="68"/>
      <c r="AA42" s="50"/>
      <c r="AB42" s="50"/>
      <c r="AC42" s="68"/>
      <c r="AD42" s="49"/>
      <c r="AE42" s="50"/>
      <c r="AF42" s="68"/>
      <c r="AG42" s="50"/>
      <c r="AH42" s="50"/>
      <c r="AI42" s="68"/>
      <c r="AJ42" s="50"/>
      <c r="AK42" s="50"/>
      <c r="AL42" s="68"/>
      <c r="AM42" s="50"/>
      <c r="AN42" s="50"/>
      <c r="AO42" s="68"/>
      <c r="AP42" s="50"/>
      <c r="AQ42" s="50"/>
      <c r="AR42" s="68"/>
      <c r="AS42" s="50"/>
      <c r="AT42" s="50"/>
      <c r="AU42" s="68"/>
      <c r="AV42" s="50"/>
      <c r="AW42" s="50"/>
      <c r="AX42" s="68"/>
      <c r="AY42" s="50"/>
      <c r="AZ42" s="50"/>
      <c r="BA42" s="68"/>
      <c r="BB42" s="50"/>
      <c r="BC42" s="50"/>
      <c r="BD42" s="68"/>
      <c r="BE42" s="50"/>
      <c r="BF42" s="50"/>
      <c r="BG42" s="68"/>
      <c r="BH42" s="49"/>
      <c r="BI42" s="50"/>
      <c r="BJ42" s="68"/>
      <c r="BK42" s="49"/>
      <c r="BL42" s="50"/>
      <c r="BM42" s="68"/>
      <c r="BN42" s="49"/>
      <c r="BO42" s="50"/>
      <c r="BP42" s="68"/>
      <c r="BQ42" s="49"/>
      <c r="BR42" s="50"/>
      <c r="BS42" s="68"/>
      <c r="BT42" s="49"/>
      <c r="BU42" s="50"/>
      <c r="BV42" s="68"/>
      <c r="BW42" s="49"/>
      <c r="BX42" s="50"/>
      <c r="BY42" s="68"/>
      <c r="BZ42" s="49"/>
      <c r="CA42" s="50"/>
      <c r="CB42" s="68"/>
      <c r="CC42" s="49">
        <f t="shared" si="174"/>
        <v>0</v>
      </c>
      <c r="CD42" s="50">
        <f t="shared" si="174"/>
        <v>0</v>
      </c>
      <c r="CE42" s="68">
        <f t="shared" si="174"/>
        <v>0</v>
      </c>
      <c r="CF42" s="50"/>
      <c r="CG42" s="50"/>
      <c r="CH42" s="68"/>
      <c r="CI42" s="50"/>
      <c r="CJ42" s="50"/>
      <c r="CK42" s="68"/>
      <c r="CL42" s="50"/>
      <c r="CM42" s="50"/>
      <c r="CN42" s="68"/>
      <c r="CO42" s="50"/>
      <c r="CP42" s="50"/>
      <c r="CQ42" s="68"/>
      <c r="CR42" s="50"/>
      <c r="CS42" s="50"/>
      <c r="CT42" s="68"/>
      <c r="CU42" s="50"/>
      <c r="CV42" s="50"/>
      <c r="CW42" s="68"/>
      <c r="CX42" s="50"/>
      <c r="CY42" s="50"/>
      <c r="CZ42" s="68"/>
      <c r="DA42" s="49"/>
      <c r="DB42" s="50"/>
      <c r="DC42" s="68"/>
      <c r="DD42" s="50"/>
      <c r="DE42" s="50"/>
      <c r="DF42" s="68"/>
      <c r="DG42" s="50"/>
      <c r="DH42" s="50"/>
      <c r="DI42" s="68"/>
      <c r="DJ42" s="50"/>
      <c r="DK42" s="50"/>
      <c r="DL42" s="68"/>
      <c r="DM42" s="49"/>
      <c r="DN42" s="50"/>
      <c r="DO42" s="68"/>
      <c r="DP42" s="50"/>
      <c r="DQ42" s="50"/>
      <c r="DR42" s="68"/>
      <c r="DS42" s="50"/>
      <c r="DT42" s="50"/>
      <c r="DU42" s="68"/>
      <c r="DV42" s="50"/>
      <c r="DW42" s="50"/>
      <c r="DX42" s="68"/>
      <c r="DY42" s="49"/>
      <c r="DZ42" s="50"/>
      <c r="EA42" s="68"/>
      <c r="EB42" s="50"/>
      <c r="EC42" s="50"/>
      <c r="ED42" s="68"/>
      <c r="EE42" s="50"/>
      <c r="EF42" s="50"/>
      <c r="EG42" s="68"/>
      <c r="EH42" s="50"/>
      <c r="EI42" s="50"/>
      <c r="EJ42" s="68"/>
      <c r="EK42" s="50"/>
      <c r="EL42" s="50"/>
      <c r="EM42" s="68"/>
      <c r="EN42" s="50"/>
      <c r="EO42" s="50"/>
      <c r="EP42" s="68"/>
      <c r="EQ42" s="50"/>
      <c r="ER42" s="50"/>
      <c r="ES42" s="68"/>
      <c r="ET42" s="50"/>
      <c r="EU42" s="50"/>
      <c r="EV42" s="68"/>
      <c r="EW42" s="49"/>
      <c r="EX42" s="50"/>
      <c r="EY42" s="68"/>
      <c r="EZ42" s="50"/>
      <c r="FA42" s="50"/>
      <c r="FB42" s="68"/>
      <c r="FC42" s="50"/>
      <c r="FD42" s="50"/>
      <c r="FE42" s="68"/>
      <c r="FF42" s="49"/>
      <c r="FG42" s="50"/>
      <c r="FH42" s="68"/>
      <c r="FI42" s="50"/>
      <c r="FJ42" s="50"/>
      <c r="FK42" s="68"/>
      <c r="FL42" s="50"/>
      <c r="FM42" s="50"/>
      <c r="FN42" s="68"/>
      <c r="FO42" s="50"/>
      <c r="FP42" s="50"/>
      <c r="FQ42" s="68"/>
      <c r="FR42" s="50"/>
      <c r="FS42" s="50"/>
      <c r="FT42" s="68"/>
      <c r="FU42" s="49"/>
      <c r="FV42" s="50"/>
      <c r="FW42" s="68"/>
      <c r="FX42" s="50"/>
      <c r="FY42" s="50"/>
      <c r="FZ42" s="68"/>
      <c r="GA42" s="49"/>
      <c r="GB42" s="50"/>
      <c r="GC42" s="68"/>
      <c r="GD42" s="50"/>
      <c r="GE42" s="50"/>
      <c r="GF42" s="68"/>
      <c r="GG42" s="49"/>
      <c r="GH42" s="50"/>
      <c r="GI42" s="68"/>
      <c r="GJ42" s="49"/>
      <c r="GK42" s="50"/>
      <c r="GL42" s="68"/>
      <c r="GM42" s="50"/>
      <c r="GN42" s="50"/>
      <c r="GO42" s="68"/>
      <c r="GP42" s="50"/>
      <c r="GQ42" s="50"/>
      <c r="GR42" s="68"/>
      <c r="GS42" s="50"/>
      <c r="GT42" s="50"/>
      <c r="GU42" s="68"/>
      <c r="GV42" s="50"/>
      <c r="GW42" s="50"/>
      <c r="GX42" s="68"/>
      <c r="GY42" s="50"/>
      <c r="GZ42" s="50"/>
      <c r="HA42" s="68"/>
      <c r="HB42" s="50"/>
      <c r="HC42" s="50"/>
      <c r="HD42" s="68"/>
      <c r="HE42" s="49"/>
      <c r="HF42" s="50"/>
      <c r="HG42" s="68"/>
      <c r="HH42" s="50"/>
      <c r="HI42" s="50"/>
      <c r="HJ42" s="68"/>
      <c r="HK42" s="49"/>
      <c r="HL42" s="50"/>
      <c r="HM42" s="68"/>
      <c r="HN42" s="49"/>
      <c r="HO42" s="50"/>
      <c r="HP42" s="68"/>
      <c r="HQ42" s="50"/>
      <c r="HR42" s="50"/>
      <c r="HS42" s="68"/>
      <c r="HT42" s="49"/>
      <c r="HU42" s="50"/>
      <c r="HV42" s="68"/>
      <c r="HW42" s="50"/>
      <c r="HX42" s="50"/>
      <c r="HY42" s="68"/>
      <c r="HZ42" s="49"/>
      <c r="IA42" s="50"/>
      <c r="IB42" s="68"/>
      <c r="IC42" s="49"/>
      <c r="ID42" s="50"/>
      <c r="IE42" s="68"/>
      <c r="IF42" s="50"/>
      <c r="IG42" s="50"/>
      <c r="IH42" s="68"/>
      <c r="II42" s="49"/>
      <c r="IJ42" s="50"/>
      <c r="IK42" s="68"/>
      <c r="IL42" s="50"/>
      <c r="IM42" s="50"/>
      <c r="IN42" s="68"/>
      <c r="IO42" s="49"/>
      <c r="IP42" s="50"/>
      <c r="IQ42" s="68"/>
      <c r="IR42" s="50"/>
      <c r="IS42" s="50"/>
      <c r="IT42" s="68"/>
      <c r="IU42" s="50"/>
      <c r="IV42" s="50"/>
      <c r="IW42" s="68"/>
      <c r="IX42" s="50"/>
      <c r="IY42" s="50"/>
      <c r="IZ42" s="68"/>
      <c r="JA42" s="49"/>
      <c r="JB42" s="50"/>
      <c r="JC42" s="68"/>
      <c r="JD42" s="50"/>
      <c r="JE42" s="50"/>
      <c r="JF42" s="68"/>
      <c r="JG42" s="50"/>
      <c r="JH42" s="50"/>
      <c r="JI42" s="68"/>
      <c r="JJ42" s="50"/>
      <c r="JK42" s="50"/>
      <c r="JL42" s="68"/>
      <c r="JM42" s="49"/>
      <c r="JN42" s="50"/>
      <c r="JO42" s="68"/>
      <c r="JP42" s="50"/>
      <c r="JQ42" s="50"/>
      <c r="JR42" s="68"/>
      <c r="JS42" s="49"/>
      <c r="JT42" s="50"/>
      <c r="JU42" s="68"/>
      <c r="JV42" s="49"/>
      <c r="JW42" s="50"/>
      <c r="JX42" s="68"/>
      <c r="JY42" s="49"/>
      <c r="JZ42" s="50"/>
      <c r="KA42" s="68"/>
      <c r="KB42" s="50"/>
      <c r="KC42" s="50"/>
      <c r="KD42" s="68"/>
      <c r="KE42" s="49"/>
      <c r="KF42" s="50"/>
      <c r="KG42" s="68"/>
      <c r="KH42" s="49"/>
      <c r="KI42" s="50"/>
      <c r="KJ42" s="68"/>
      <c r="KK42" s="50"/>
      <c r="KL42" s="50"/>
      <c r="KM42" s="68"/>
      <c r="KN42" s="50"/>
      <c r="KO42" s="50"/>
      <c r="KP42" s="68"/>
      <c r="KQ42" s="49"/>
      <c r="KR42" s="50"/>
      <c r="KS42" s="68"/>
      <c r="KT42" s="50"/>
      <c r="KU42" s="50"/>
      <c r="KV42" s="68"/>
      <c r="KW42" s="50"/>
      <c r="KX42" s="50"/>
      <c r="KY42" s="68"/>
      <c r="KZ42" s="50"/>
      <c r="LA42" s="50"/>
      <c r="LB42" s="68"/>
      <c r="LC42" s="50"/>
      <c r="LD42" s="50"/>
      <c r="LE42" s="68"/>
      <c r="LF42" s="50"/>
      <c r="LG42" s="50"/>
      <c r="LH42" s="68"/>
      <c r="LI42" s="50"/>
      <c r="LJ42" s="50"/>
      <c r="LK42" s="68"/>
      <c r="LL42" s="50"/>
      <c r="LM42" s="50"/>
      <c r="LN42" s="68"/>
      <c r="LO42" s="49"/>
      <c r="LP42" s="50"/>
      <c r="LQ42" s="68"/>
      <c r="LR42" s="50"/>
      <c r="LS42" s="50"/>
      <c r="LT42" s="68"/>
      <c r="LU42" s="50"/>
      <c r="LV42" s="50"/>
      <c r="LW42" s="68"/>
      <c r="LX42" s="49"/>
      <c r="LY42" s="50"/>
      <c r="LZ42" s="68"/>
      <c r="MA42" s="49"/>
      <c r="MB42" s="50"/>
      <c r="MC42" s="68"/>
      <c r="MD42" s="50"/>
      <c r="ME42" s="50"/>
      <c r="MF42" s="68"/>
      <c r="MG42" s="50"/>
      <c r="MH42" s="50"/>
      <c r="MI42" s="68"/>
      <c r="MJ42" s="50"/>
      <c r="MK42" s="50"/>
      <c r="ML42" s="68"/>
      <c r="MM42" s="50"/>
      <c r="MN42" s="50"/>
      <c r="MO42" s="68"/>
      <c r="MP42" s="50"/>
      <c r="MQ42" s="50"/>
      <c r="MR42" s="68"/>
      <c r="MS42" s="49"/>
      <c r="MT42" s="50"/>
      <c r="MU42" s="68"/>
      <c r="MV42" s="50"/>
      <c r="MW42" s="50"/>
      <c r="MX42" s="68"/>
      <c r="MY42" s="50"/>
      <c r="MZ42" s="50"/>
      <c r="NA42" s="68"/>
      <c r="NB42" s="50"/>
      <c r="NC42" s="50"/>
      <c r="ND42" s="68"/>
      <c r="NE42" s="49"/>
      <c r="NF42" s="50"/>
      <c r="NG42" s="68"/>
      <c r="NH42" s="49"/>
      <c r="NI42" s="50"/>
      <c r="NJ42" s="68"/>
      <c r="NK42" s="49"/>
      <c r="NL42" s="50"/>
      <c r="NM42" s="68"/>
      <c r="NN42" s="50"/>
      <c r="NO42" s="50"/>
      <c r="NP42" s="68"/>
      <c r="NQ42" s="50"/>
      <c r="NR42" s="50"/>
      <c r="NS42" s="68"/>
      <c r="NT42" s="50"/>
      <c r="NU42" s="50"/>
      <c r="NV42" s="68"/>
      <c r="NW42" s="49"/>
      <c r="NX42" s="50"/>
      <c r="NY42" s="68"/>
      <c r="NZ42" s="50"/>
      <c r="OA42" s="50"/>
      <c r="OB42" s="68"/>
      <c r="OC42" s="50"/>
      <c r="OD42" s="50"/>
      <c r="OE42" s="68"/>
      <c r="OF42" s="49">
        <f t="shared" si="321"/>
        <v>0</v>
      </c>
      <c r="OG42" s="50">
        <f t="shared" si="321"/>
        <v>0</v>
      </c>
      <c r="OH42" s="68">
        <f t="shared" si="321"/>
        <v>0</v>
      </c>
      <c r="OI42" s="49"/>
      <c r="OJ42" s="50"/>
      <c r="OK42" s="68"/>
      <c r="OL42" s="49"/>
      <c r="OM42" s="50"/>
      <c r="ON42" s="68"/>
      <c r="OO42" s="49"/>
      <c r="OP42" s="50"/>
      <c r="OQ42" s="68"/>
      <c r="OR42" s="49"/>
      <c r="OS42" s="50"/>
      <c r="OT42" s="68"/>
      <c r="OU42" s="49"/>
      <c r="OV42" s="50"/>
      <c r="OW42" s="68"/>
      <c r="OX42" s="49"/>
      <c r="OY42" s="50"/>
      <c r="OZ42" s="68"/>
      <c r="PA42" s="49"/>
      <c r="PB42" s="50"/>
      <c r="PC42" s="68"/>
      <c r="PD42" s="49"/>
      <c r="PE42" s="50"/>
      <c r="PF42" s="68"/>
      <c r="PG42" s="49"/>
      <c r="PH42" s="50"/>
      <c r="PI42" s="68"/>
      <c r="PJ42" s="49"/>
      <c r="PK42" s="50"/>
      <c r="PL42" s="68"/>
      <c r="PM42" s="49">
        <f t="shared" si="332"/>
        <v>0</v>
      </c>
      <c r="PN42" s="50">
        <f t="shared" si="332"/>
        <v>0</v>
      </c>
      <c r="PO42" s="68">
        <f t="shared" si="332"/>
        <v>0</v>
      </c>
      <c r="PP42" s="49"/>
      <c r="PQ42" s="50"/>
      <c r="PR42" s="68"/>
      <c r="PS42" s="49"/>
      <c r="PT42" s="50"/>
      <c r="PU42" s="68"/>
      <c r="PV42" s="50"/>
      <c r="PW42" s="50"/>
      <c r="PX42" s="68"/>
      <c r="PY42" s="49"/>
      <c r="PZ42" s="50"/>
      <c r="QA42" s="68"/>
      <c r="QB42" s="49"/>
      <c r="QC42" s="50"/>
      <c r="QD42" s="68"/>
      <c r="QE42" s="49"/>
      <c r="QF42" s="50"/>
      <c r="QG42" s="68"/>
      <c r="QH42" s="49"/>
      <c r="QI42" s="50"/>
      <c r="QJ42" s="68"/>
      <c r="QK42" s="49"/>
      <c r="QL42" s="50"/>
      <c r="QM42" s="58"/>
      <c r="QN42" s="49"/>
      <c r="QO42" s="50"/>
      <c r="QP42" s="68"/>
      <c r="QQ42" s="49"/>
      <c r="QR42" s="50"/>
      <c r="QS42" s="68"/>
    </row>
    <row r="43" spans="1:461" ht="31.5">
      <c r="A43" s="6">
        <v>31</v>
      </c>
      <c r="B43" s="12" t="s">
        <v>29</v>
      </c>
      <c r="C43" s="39">
        <v>171598</v>
      </c>
      <c r="D43" s="39"/>
      <c r="E43" s="62">
        <f t="shared" si="146"/>
        <v>171598</v>
      </c>
      <c r="F43" s="39">
        <f>15104+1210</f>
        <v>16314</v>
      </c>
      <c r="G43" s="39">
        <f>1459+376+5+1859</f>
        <v>3699</v>
      </c>
      <c r="H43" s="62">
        <f t="shared" si="147"/>
        <v>20013</v>
      </c>
      <c r="I43" s="39">
        <f>27955+810</f>
        <v>28765</v>
      </c>
      <c r="J43" s="39">
        <f>5993+237</f>
        <v>6230</v>
      </c>
      <c r="K43" s="62">
        <f t="shared" si="148"/>
        <v>34995</v>
      </c>
      <c r="L43" s="39">
        <f>14535+180+150</f>
        <v>14865</v>
      </c>
      <c r="M43" s="39">
        <f>8431+1293</f>
        <v>9724</v>
      </c>
      <c r="N43" s="62">
        <f t="shared" si="149"/>
        <v>24589</v>
      </c>
      <c r="O43" s="39">
        <v>20242</v>
      </c>
      <c r="P43" s="39">
        <f>1850+1834</f>
        <v>3684</v>
      </c>
      <c r="Q43" s="62">
        <f t="shared" si="150"/>
        <v>23926</v>
      </c>
      <c r="R43" s="39">
        <f>12465+233</f>
        <v>12698</v>
      </c>
      <c r="S43" s="39">
        <v>7958</v>
      </c>
      <c r="T43" s="62">
        <f t="shared" si="151"/>
        <v>20656</v>
      </c>
      <c r="U43" s="39">
        <v>2500</v>
      </c>
      <c r="V43" s="39"/>
      <c r="W43" s="62">
        <f t="shared" si="152"/>
        <v>2500</v>
      </c>
      <c r="X43" s="39">
        <v>14500</v>
      </c>
      <c r="Y43" s="39">
        <v>95</v>
      </c>
      <c r="Z43" s="62">
        <f t="shared" si="153"/>
        <v>14595</v>
      </c>
      <c r="AA43" s="39">
        <v>52629</v>
      </c>
      <c r="AB43" s="39">
        <f>38157+11717</f>
        <v>49874</v>
      </c>
      <c r="AC43" s="62">
        <f t="shared" si="154"/>
        <v>102503</v>
      </c>
      <c r="AD43" s="34">
        <f t="shared" si="155"/>
        <v>334111</v>
      </c>
      <c r="AE43" s="39">
        <f t="shared" si="156"/>
        <v>81264</v>
      </c>
      <c r="AF43" s="62">
        <f t="shared" si="157"/>
        <v>415375</v>
      </c>
      <c r="AG43" s="39"/>
      <c r="AH43" s="39"/>
      <c r="AI43" s="62">
        <f t="shared" si="158"/>
        <v>0</v>
      </c>
      <c r="AJ43" s="39">
        <f>92920+375</f>
        <v>93295</v>
      </c>
      <c r="AK43" s="39">
        <v>100</v>
      </c>
      <c r="AL43" s="62">
        <f t="shared" si="159"/>
        <v>93395</v>
      </c>
      <c r="AM43" s="39"/>
      <c r="AN43" s="39"/>
      <c r="AO43" s="62">
        <f t="shared" si="160"/>
        <v>0</v>
      </c>
      <c r="AP43" s="39"/>
      <c r="AQ43" s="39"/>
      <c r="AR43" s="62">
        <f t="shared" si="161"/>
        <v>0</v>
      </c>
      <c r="AS43" s="39">
        <v>5000</v>
      </c>
      <c r="AT43" s="39"/>
      <c r="AU43" s="62">
        <f t="shared" si="162"/>
        <v>5000</v>
      </c>
      <c r="AV43" s="39"/>
      <c r="AW43" s="39"/>
      <c r="AX43" s="62">
        <f t="shared" si="163"/>
        <v>0</v>
      </c>
      <c r="AY43" s="39"/>
      <c r="AZ43" s="39"/>
      <c r="BA43" s="62">
        <f t="shared" si="164"/>
        <v>0</v>
      </c>
      <c r="BB43" s="39">
        <v>12875</v>
      </c>
      <c r="BC43" s="39"/>
      <c r="BD43" s="62">
        <f t="shared" si="165"/>
        <v>12875</v>
      </c>
      <c r="BE43" s="39"/>
      <c r="BF43" s="39"/>
      <c r="BG43" s="62">
        <f t="shared" ref="BG43:BG62" si="1430">SUM(BE43:BF43)</f>
        <v>0</v>
      </c>
      <c r="BH43" s="34"/>
      <c r="BI43" s="39"/>
      <c r="BJ43" s="62">
        <f t="shared" si="167"/>
        <v>0</v>
      </c>
      <c r="BK43" s="34"/>
      <c r="BL43" s="39"/>
      <c r="BM43" s="62">
        <f t="shared" si="168"/>
        <v>0</v>
      </c>
      <c r="BN43" s="34"/>
      <c r="BO43" s="39"/>
      <c r="BP43" s="62">
        <f t="shared" si="169"/>
        <v>0</v>
      </c>
      <c r="BQ43" s="34"/>
      <c r="BR43" s="39"/>
      <c r="BS43" s="62">
        <f t="shared" si="170"/>
        <v>0</v>
      </c>
      <c r="BT43" s="34"/>
      <c r="BU43" s="39"/>
      <c r="BV43" s="62">
        <f t="shared" si="171"/>
        <v>0</v>
      </c>
      <c r="BW43" s="34"/>
      <c r="BX43" s="39"/>
      <c r="BY43" s="62">
        <f t="shared" si="172"/>
        <v>0</v>
      </c>
      <c r="BZ43" s="34"/>
      <c r="CA43" s="39"/>
      <c r="CB43" s="62">
        <f t="shared" ref="CB43:CB62" si="1431">SUM(BZ43:CA43)</f>
        <v>0</v>
      </c>
      <c r="CC43" s="34">
        <f t="shared" si="174"/>
        <v>111170</v>
      </c>
      <c r="CD43" s="39">
        <f t="shared" si="174"/>
        <v>100</v>
      </c>
      <c r="CE43" s="62">
        <f t="shared" si="174"/>
        <v>111270</v>
      </c>
      <c r="CF43" s="39"/>
      <c r="CG43" s="39"/>
      <c r="CH43" s="62">
        <f t="shared" si="175"/>
        <v>0</v>
      </c>
      <c r="CI43" s="39"/>
      <c r="CJ43" s="39"/>
      <c r="CK43" s="62">
        <f t="shared" si="176"/>
        <v>0</v>
      </c>
      <c r="CL43" s="39"/>
      <c r="CM43" s="39"/>
      <c r="CN43" s="62">
        <f t="shared" si="177"/>
        <v>0</v>
      </c>
      <c r="CO43" s="39"/>
      <c r="CP43" s="39"/>
      <c r="CQ43" s="62">
        <f t="shared" si="178"/>
        <v>0</v>
      </c>
      <c r="CR43" s="39"/>
      <c r="CS43" s="39"/>
      <c r="CT43" s="62">
        <f t="shared" si="179"/>
        <v>0</v>
      </c>
      <c r="CU43" s="39"/>
      <c r="CV43" s="39"/>
      <c r="CW43" s="62">
        <f t="shared" si="180"/>
        <v>0</v>
      </c>
      <c r="CX43" s="39"/>
      <c r="CY43" s="39"/>
      <c r="CZ43" s="62">
        <f t="shared" si="181"/>
        <v>0</v>
      </c>
      <c r="DA43" s="34">
        <f t="shared" si="182"/>
        <v>0</v>
      </c>
      <c r="DB43" s="39">
        <f t="shared" si="183"/>
        <v>0</v>
      </c>
      <c r="DC43" s="62">
        <f t="shared" si="184"/>
        <v>0</v>
      </c>
      <c r="DD43" s="39"/>
      <c r="DE43" s="39"/>
      <c r="DF43" s="62">
        <f t="shared" si="185"/>
        <v>0</v>
      </c>
      <c r="DG43" s="39"/>
      <c r="DH43" s="39"/>
      <c r="DI43" s="62">
        <f t="shared" si="186"/>
        <v>0</v>
      </c>
      <c r="DJ43" s="39"/>
      <c r="DK43" s="39"/>
      <c r="DL43" s="62">
        <f t="shared" si="187"/>
        <v>0</v>
      </c>
      <c r="DM43" s="34">
        <f t="shared" si="188"/>
        <v>0</v>
      </c>
      <c r="DN43" s="39">
        <f t="shared" si="189"/>
        <v>0</v>
      </c>
      <c r="DO43" s="62">
        <f t="shared" si="190"/>
        <v>0</v>
      </c>
      <c r="DP43" s="39"/>
      <c r="DQ43" s="39"/>
      <c r="DR43" s="62">
        <f t="shared" si="191"/>
        <v>0</v>
      </c>
      <c r="DS43" s="39"/>
      <c r="DT43" s="39"/>
      <c r="DU43" s="62">
        <f t="shared" si="192"/>
        <v>0</v>
      </c>
      <c r="DV43" s="39">
        <v>18500</v>
      </c>
      <c r="DW43" s="39"/>
      <c r="DX43" s="62">
        <f t="shared" si="193"/>
        <v>18500</v>
      </c>
      <c r="DY43" s="34">
        <f t="shared" si="194"/>
        <v>18500</v>
      </c>
      <c r="DZ43" s="39">
        <f t="shared" si="195"/>
        <v>0</v>
      </c>
      <c r="EA43" s="62">
        <f t="shared" si="196"/>
        <v>18500</v>
      </c>
      <c r="EB43" s="39"/>
      <c r="EC43" s="39"/>
      <c r="ED43" s="62">
        <f t="shared" si="197"/>
        <v>0</v>
      </c>
      <c r="EE43" s="39"/>
      <c r="EF43" s="39"/>
      <c r="EG43" s="62">
        <f t="shared" si="198"/>
        <v>0</v>
      </c>
      <c r="EH43" s="39"/>
      <c r="EI43" s="39"/>
      <c r="EJ43" s="62">
        <f t="shared" si="199"/>
        <v>0</v>
      </c>
      <c r="EK43" s="39"/>
      <c r="EL43" s="39"/>
      <c r="EM43" s="62">
        <f t="shared" si="200"/>
        <v>0</v>
      </c>
      <c r="EN43" s="39"/>
      <c r="EO43" s="39"/>
      <c r="EP43" s="62">
        <f t="shared" si="201"/>
        <v>0</v>
      </c>
      <c r="EQ43" s="39"/>
      <c r="ER43" s="39"/>
      <c r="ES43" s="62">
        <f t="shared" si="202"/>
        <v>0</v>
      </c>
      <c r="ET43" s="39"/>
      <c r="EU43" s="39"/>
      <c r="EV43" s="62">
        <f t="shared" si="203"/>
        <v>0</v>
      </c>
      <c r="EW43" s="34">
        <f t="shared" si="204"/>
        <v>0</v>
      </c>
      <c r="EX43" s="39">
        <f t="shared" si="205"/>
        <v>0</v>
      </c>
      <c r="EY43" s="62">
        <f t="shared" si="206"/>
        <v>0</v>
      </c>
      <c r="EZ43" s="39"/>
      <c r="FA43" s="39"/>
      <c r="FB43" s="62">
        <f t="shared" si="207"/>
        <v>0</v>
      </c>
      <c r="FC43" s="39"/>
      <c r="FD43" s="39"/>
      <c r="FE43" s="62">
        <f t="shared" si="208"/>
        <v>0</v>
      </c>
      <c r="FF43" s="34">
        <f t="shared" si="209"/>
        <v>0</v>
      </c>
      <c r="FG43" s="39">
        <f t="shared" si="210"/>
        <v>0</v>
      </c>
      <c r="FH43" s="62">
        <f t="shared" si="211"/>
        <v>0</v>
      </c>
      <c r="FI43" s="39"/>
      <c r="FJ43" s="39"/>
      <c r="FK43" s="62">
        <f t="shared" si="212"/>
        <v>0</v>
      </c>
      <c r="FL43" s="39"/>
      <c r="FM43" s="39"/>
      <c r="FN43" s="62">
        <f t="shared" si="213"/>
        <v>0</v>
      </c>
      <c r="FO43" s="39"/>
      <c r="FP43" s="39"/>
      <c r="FQ43" s="62">
        <f t="shared" si="214"/>
        <v>0</v>
      </c>
      <c r="FR43" s="39"/>
      <c r="FS43" s="39"/>
      <c r="FT43" s="62">
        <f t="shared" si="215"/>
        <v>0</v>
      </c>
      <c r="FU43" s="34">
        <f t="shared" si="216"/>
        <v>0</v>
      </c>
      <c r="FV43" s="39">
        <f t="shared" si="217"/>
        <v>0</v>
      </c>
      <c r="FW43" s="62">
        <f t="shared" si="218"/>
        <v>0</v>
      </c>
      <c r="FX43" s="39">
        <v>6566</v>
      </c>
      <c r="FY43" s="39">
        <v>88800</v>
      </c>
      <c r="FZ43" s="62">
        <f t="shared" si="219"/>
        <v>95366</v>
      </c>
      <c r="GA43" s="34"/>
      <c r="GB43" s="39"/>
      <c r="GC43" s="62">
        <f t="shared" si="220"/>
        <v>0</v>
      </c>
      <c r="GD43" s="39">
        <v>119856</v>
      </c>
      <c r="GE43" s="39"/>
      <c r="GF43" s="62">
        <f t="shared" si="221"/>
        <v>119856</v>
      </c>
      <c r="GG43" s="34">
        <f t="shared" si="222"/>
        <v>126422</v>
      </c>
      <c r="GH43" s="39">
        <f t="shared" si="223"/>
        <v>88800</v>
      </c>
      <c r="GI43" s="62">
        <f t="shared" si="224"/>
        <v>215222</v>
      </c>
      <c r="GJ43" s="34">
        <f t="shared" si="225"/>
        <v>256092</v>
      </c>
      <c r="GK43" s="39">
        <f t="shared" si="226"/>
        <v>88900</v>
      </c>
      <c r="GL43" s="62">
        <f t="shared" si="227"/>
        <v>344992</v>
      </c>
      <c r="GM43" s="39"/>
      <c r="GN43" s="39"/>
      <c r="GO43" s="62">
        <f t="shared" si="228"/>
        <v>0</v>
      </c>
      <c r="GP43" s="39"/>
      <c r="GQ43" s="39"/>
      <c r="GR43" s="62">
        <f t="shared" si="229"/>
        <v>0</v>
      </c>
      <c r="GS43" s="39"/>
      <c r="GT43" s="39"/>
      <c r="GU43" s="62">
        <f t="shared" si="230"/>
        <v>0</v>
      </c>
      <c r="GV43" s="39"/>
      <c r="GW43" s="39"/>
      <c r="GX43" s="62">
        <f t="shared" si="231"/>
        <v>0</v>
      </c>
      <c r="GY43" s="39"/>
      <c r="GZ43" s="39"/>
      <c r="HA43" s="62">
        <f t="shared" si="232"/>
        <v>0</v>
      </c>
      <c r="HB43" s="39"/>
      <c r="HC43" s="39"/>
      <c r="HD43" s="62">
        <f t="shared" si="233"/>
        <v>0</v>
      </c>
      <c r="HE43" s="34">
        <f t="shared" si="234"/>
        <v>0</v>
      </c>
      <c r="HF43" s="39">
        <f t="shared" si="235"/>
        <v>0</v>
      </c>
      <c r="HG43" s="62">
        <f t="shared" si="236"/>
        <v>0</v>
      </c>
      <c r="HH43" s="39"/>
      <c r="HI43" s="39"/>
      <c r="HJ43" s="62">
        <f t="shared" si="237"/>
        <v>0</v>
      </c>
      <c r="HK43" s="34"/>
      <c r="HL43" s="39"/>
      <c r="HM43" s="62">
        <f t="shared" si="238"/>
        <v>0</v>
      </c>
      <c r="HN43" s="34">
        <f t="shared" si="239"/>
        <v>0</v>
      </c>
      <c r="HO43" s="39">
        <f t="shared" si="240"/>
        <v>0</v>
      </c>
      <c r="HP43" s="62">
        <f t="shared" si="241"/>
        <v>0</v>
      </c>
      <c r="HQ43" s="39"/>
      <c r="HR43" s="39"/>
      <c r="HS43" s="62">
        <f t="shared" si="242"/>
        <v>0</v>
      </c>
      <c r="HT43" s="34"/>
      <c r="HU43" s="39"/>
      <c r="HV43" s="62">
        <f t="shared" si="243"/>
        <v>0</v>
      </c>
      <c r="HW43" s="39"/>
      <c r="HX43" s="39"/>
      <c r="HY43" s="62">
        <f t="shared" si="244"/>
        <v>0</v>
      </c>
      <c r="HZ43" s="34"/>
      <c r="IA43" s="39"/>
      <c r="IB43" s="62">
        <f t="shared" si="245"/>
        <v>0</v>
      </c>
      <c r="IC43" s="34">
        <f t="shared" si="246"/>
        <v>0</v>
      </c>
      <c r="ID43" s="39">
        <f t="shared" si="247"/>
        <v>0</v>
      </c>
      <c r="IE43" s="62">
        <f t="shared" si="248"/>
        <v>0</v>
      </c>
      <c r="IF43" s="39"/>
      <c r="IG43" s="39"/>
      <c r="IH43" s="62">
        <f t="shared" si="249"/>
        <v>0</v>
      </c>
      <c r="II43" s="34"/>
      <c r="IJ43" s="39"/>
      <c r="IK43" s="62">
        <f t="shared" si="250"/>
        <v>0</v>
      </c>
      <c r="IL43" s="39"/>
      <c r="IM43" s="39"/>
      <c r="IN43" s="62">
        <f t="shared" si="251"/>
        <v>0</v>
      </c>
      <c r="IO43" s="34">
        <f t="shared" si="252"/>
        <v>0</v>
      </c>
      <c r="IP43" s="39">
        <f t="shared" si="253"/>
        <v>0</v>
      </c>
      <c r="IQ43" s="62">
        <f t="shared" si="254"/>
        <v>0</v>
      </c>
      <c r="IR43" s="39"/>
      <c r="IS43" s="39"/>
      <c r="IT43" s="62">
        <f t="shared" si="255"/>
        <v>0</v>
      </c>
      <c r="IU43" s="39"/>
      <c r="IV43" s="39"/>
      <c r="IW43" s="62">
        <f t="shared" si="256"/>
        <v>0</v>
      </c>
      <c r="IX43" s="39"/>
      <c r="IY43" s="39"/>
      <c r="IZ43" s="62">
        <f t="shared" si="257"/>
        <v>0</v>
      </c>
      <c r="JA43" s="34">
        <f t="shared" si="258"/>
        <v>0</v>
      </c>
      <c r="JB43" s="39">
        <f t="shared" si="259"/>
        <v>0</v>
      </c>
      <c r="JC43" s="62">
        <f t="shared" si="260"/>
        <v>0</v>
      </c>
      <c r="JD43" s="39"/>
      <c r="JE43" s="39"/>
      <c r="JF43" s="62">
        <f t="shared" si="261"/>
        <v>0</v>
      </c>
      <c r="JG43" s="39"/>
      <c r="JH43" s="39"/>
      <c r="JI43" s="62">
        <f t="shared" si="262"/>
        <v>0</v>
      </c>
      <c r="JJ43" s="39"/>
      <c r="JK43" s="39"/>
      <c r="JL43" s="62">
        <f t="shared" si="263"/>
        <v>0</v>
      </c>
      <c r="JM43" s="34">
        <f t="shared" si="264"/>
        <v>0</v>
      </c>
      <c r="JN43" s="39">
        <f t="shared" si="265"/>
        <v>0</v>
      </c>
      <c r="JO43" s="62">
        <f t="shared" si="266"/>
        <v>0</v>
      </c>
      <c r="JP43" s="39">
        <v>200</v>
      </c>
      <c r="JQ43" s="39">
        <f>5+1</f>
        <v>6</v>
      </c>
      <c r="JR43" s="62">
        <f t="shared" si="267"/>
        <v>206</v>
      </c>
      <c r="JS43" s="34"/>
      <c r="JT43" s="39"/>
      <c r="JU43" s="62">
        <f t="shared" si="268"/>
        <v>0</v>
      </c>
      <c r="JV43" s="34"/>
      <c r="JW43" s="39"/>
      <c r="JX43" s="62">
        <f t="shared" si="269"/>
        <v>0</v>
      </c>
      <c r="JY43" s="34">
        <f t="shared" si="270"/>
        <v>0</v>
      </c>
      <c r="JZ43" s="39">
        <f t="shared" si="271"/>
        <v>0</v>
      </c>
      <c r="KA43" s="62">
        <f t="shared" si="272"/>
        <v>0</v>
      </c>
      <c r="KB43" s="39"/>
      <c r="KC43" s="39"/>
      <c r="KD43" s="62">
        <f t="shared" si="273"/>
        <v>0</v>
      </c>
      <c r="KE43" s="34">
        <f t="shared" si="274"/>
        <v>200</v>
      </c>
      <c r="KF43" s="39">
        <f t="shared" si="275"/>
        <v>6</v>
      </c>
      <c r="KG43" s="62">
        <f t="shared" si="276"/>
        <v>206</v>
      </c>
      <c r="KH43" s="34"/>
      <c r="KI43" s="39"/>
      <c r="KJ43" s="62">
        <f t="shared" si="277"/>
        <v>0</v>
      </c>
      <c r="KK43" s="39"/>
      <c r="KL43" s="39"/>
      <c r="KM43" s="62">
        <f t="shared" si="278"/>
        <v>0</v>
      </c>
      <c r="KN43" s="39"/>
      <c r="KO43" s="39"/>
      <c r="KP43" s="62">
        <f t="shared" si="279"/>
        <v>0</v>
      </c>
      <c r="KQ43" s="34">
        <f t="shared" si="280"/>
        <v>0</v>
      </c>
      <c r="KR43" s="39">
        <f t="shared" si="281"/>
        <v>0</v>
      </c>
      <c r="KS43" s="62">
        <f t="shared" si="282"/>
        <v>0</v>
      </c>
      <c r="KT43" s="39"/>
      <c r="KU43" s="39"/>
      <c r="KV43" s="62">
        <f t="shared" si="283"/>
        <v>0</v>
      </c>
      <c r="KW43" s="39"/>
      <c r="KX43" s="39"/>
      <c r="KY43" s="62">
        <f t="shared" si="284"/>
        <v>0</v>
      </c>
      <c r="KZ43" s="39"/>
      <c r="LA43" s="39"/>
      <c r="LB43" s="62">
        <f t="shared" si="285"/>
        <v>0</v>
      </c>
      <c r="LC43" s="39"/>
      <c r="LD43" s="39"/>
      <c r="LE43" s="62">
        <f t="shared" si="286"/>
        <v>0</v>
      </c>
      <c r="LF43" s="39"/>
      <c r="LG43" s="39"/>
      <c r="LH43" s="62">
        <f t="shared" si="287"/>
        <v>0</v>
      </c>
      <c r="LI43" s="39"/>
      <c r="LJ43" s="39"/>
      <c r="LK43" s="62">
        <f t="shared" si="288"/>
        <v>0</v>
      </c>
      <c r="LL43" s="39"/>
      <c r="LM43" s="39"/>
      <c r="LN43" s="62">
        <f t="shared" si="289"/>
        <v>0</v>
      </c>
      <c r="LO43" s="34">
        <f t="shared" si="290"/>
        <v>0</v>
      </c>
      <c r="LP43" s="39">
        <f t="shared" si="291"/>
        <v>0</v>
      </c>
      <c r="LQ43" s="62">
        <f t="shared" si="292"/>
        <v>0</v>
      </c>
      <c r="LR43" s="39"/>
      <c r="LS43" s="39"/>
      <c r="LT43" s="62">
        <f t="shared" si="293"/>
        <v>0</v>
      </c>
      <c r="LU43" s="39"/>
      <c r="LV43" s="39"/>
      <c r="LW43" s="62">
        <f t="shared" si="294"/>
        <v>0</v>
      </c>
      <c r="LX43" s="34">
        <f t="shared" si="295"/>
        <v>0</v>
      </c>
      <c r="LY43" s="39">
        <f t="shared" si="296"/>
        <v>0</v>
      </c>
      <c r="LZ43" s="62">
        <f t="shared" si="297"/>
        <v>0</v>
      </c>
      <c r="MA43" s="34">
        <f t="shared" si="298"/>
        <v>256292</v>
      </c>
      <c r="MB43" s="39">
        <f t="shared" si="299"/>
        <v>88906</v>
      </c>
      <c r="MC43" s="62">
        <f t="shared" si="300"/>
        <v>345198</v>
      </c>
      <c r="MD43" s="39">
        <f>325691+1131</f>
        <v>326822</v>
      </c>
      <c r="ME43" s="39"/>
      <c r="MF43" s="62">
        <f t="shared" si="301"/>
        <v>326822</v>
      </c>
      <c r="MG43" s="39"/>
      <c r="MH43" s="39"/>
      <c r="MI43" s="62">
        <f t="shared" si="302"/>
        <v>0</v>
      </c>
      <c r="MJ43" s="39"/>
      <c r="MK43" s="39"/>
      <c r="ML43" s="62">
        <f t="shared" si="303"/>
        <v>0</v>
      </c>
      <c r="MM43" s="39"/>
      <c r="MN43" s="39"/>
      <c r="MO43" s="62">
        <f t="shared" si="304"/>
        <v>0</v>
      </c>
      <c r="MP43" s="39"/>
      <c r="MQ43" s="39"/>
      <c r="MR43" s="62">
        <f t="shared" si="305"/>
        <v>0</v>
      </c>
      <c r="MS43" s="34"/>
      <c r="MT43" s="39"/>
      <c r="MU43" s="62">
        <f t="shared" si="306"/>
        <v>0</v>
      </c>
      <c r="MV43" s="39"/>
      <c r="MW43" s="39"/>
      <c r="MX43" s="62">
        <f t="shared" si="307"/>
        <v>0</v>
      </c>
      <c r="MY43" s="39"/>
      <c r="MZ43" s="39"/>
      <c r="NA43" s="62">
        <f t="shared" si="308"/>
        <v>0</v>
      </c>
      <c r="NB43" s="39">
        <v>290000</v>
      </c>
      <c r="NC43" s="39"/>
      <c r="ND43" s="62">
        <f t="shared" si="309"/>
        <v>290000</v>
      </c>
      <c r="NE43" s="34"/>
      <c r="NF43" s="39"/>
      <c r="NG43" s="62">
        <f t="shared" si="310"/>
        <v>0</v>
      </c>
      <c r="NH43" s="34"/>
      <c r="NI43" s="39"/>
      <c r="NJ43" s="62">
        <f t="shared" si="311"/>
        <v>0</v>
      </c>
      <c r="NK43" s="34">
        <f t="shared" si="312"/>
        <v>616822</v>
      </c>
      <c r="NL43" s="39">
        <f t="shared" si="313"/>
        <v>0</v>
      </c>
      <c r="NM43" s="62">
        <f t="shared" si="314"/>
        <v>616822</v>
      </c>
      <c r="NN43" s="39"/>
      <c r="NO43" s="39"/>
      <c r="NP43" s="62">
        <f t="shared" si="315"/>
        <v>0</v>
      </c>
      <c r="NQ43" s="39"/>
      <c r="NR43" s="39"/>
      <c r="NS43" s="62">
        <f t="shared" si="316"/>
        <v>0</v>
      </c>
      <c r="NT43" s="39"/>
      <c r="NU43" s="39"/>
      <c r="NV43" s="62">
        <f t="shared" si="317"/>
        <v>0</v>
      </c>
      <c r="NW43" s="34"/>
      <c r="NX43" s="39"/>
      <c r="NY43" s="62">
        <f t="shared" si="318"/>
        <v>0</v>
      </c>
      <c r="NZ43" s="39"/>
      <c r="OA43" s="39"/>
      <c r="OB43" s="62">
        <f t="shared" si="319"/>
        <v>0</v>
      </c>
      <c r="OC43" s="39"/>
      <c r="OD43" s="39"/>
      <c r="OE43" s="62">
        <f t="shared" ref="OE43:OE62" si="1432">SUM(OC43:OD43)</f>
        <v>0</v>
      </c>
      <c r="OF43" s="34">
        <f t="shared" si="321"/>
        <v>0</v>
      </c>
      <c r="OG43" s="39">
        <f t="shared" si="321"/>
        <v>0</v>
      </c>
      <c r="OH43" s="62">
        <f t="shared" si="321"/>
        <v>0</v>
      </c>
      <c r="OI43" s="34"/>
      <c r="OJ43" s="39"/>
      <c r="OK43" s="62">
        <f t="shared" si="322"/>
        <v>0</v>
      </c>
      <c r="OL43" s="34"/>
      <c r="OM43" s="39"/>
      <c r="ON43" s="62">
        <f t="shared" si="323"/>
        <v>0</v>
      </c>
      <c r="OO43" s="34"/>
      <c r="OP43" s="39"/>
      <c r="OQ43" s="62">
        <f t="shared" si="324"/>
        <v>0</v>
      </c>
      <c r="OR43" s="34"/>
      <c r="OS43" s="39"/>
      <c r="OT43" s="62">
        <f t="shared" si="325"/>
        <v>0</v>
      </c>
      <c r="OU43" s="34"/>
      <c r="OV43" s="39"/>
      <c r="OW43" s="62">
        <f t="shared" si="326"/>
        <v>0</v>
      </c>
      <c r="OX43" s="34"/>
      <c r="OY43" s="39"/>
      <c r="OZ43" s="62">
        <f t="shared" si="327"/>
        <v>0</v>
      </c>
      <c r="PA43" s="34"/>
      <c r="PB43" s="39"/>
      <c r="PC43" s="62">
        <f t="shared" ref="PC43:PC62" si="1433">SUM(PA43:PB43)</f>
        <v>0</v>
      </c>
      <c r="PD43" s="34"/>
      <c r="PE43" s="39"/>
      <c r="PF43" s="62">
        <f t="shared" ref="PF43:PF62" si="1434">SUM(PD43:PE43)</f>
        <v>0</v>
      </c>
      <c r="PG43" s="34"/>
      <c r="PH43" s="39"/>
      <c r="PI43" s="62">
        <f t="shared" ref="PI43:PI62" si="1435">SUM(PG43:PH43)</f>
        <v>0</v>
      </c>
      <c r="PJ43" s="34"/>
      <c r="PK43" s="39"/>
      <c r="PL43" s="62">
        <f t="shared" ref="PL43:PL62" si="1436">SUM(PJ43:PK43)</f>
        <v>0</v>
      </c>
      <c r="PM43" s="34">
        <f t="shared" si="332"/>
        <v>0</v>
      </c>
      <c r="PN43" s="39">
        <f t="shared" si="332"/>
        <v>0</v>
      </c>
      <c r="PO43" s="62">
        <f t="shared" si="332"/>
        <v>0</v>
      </c>
      <c r="PP43" s="34"/>
      <c r="PQ43" s="39"/>
      <c r="PR43" s="62">
        <f t="shared" si="333"/>
        <v>0</v>
      </c>
      <c r="PS43" s="34"/>
      <c r="PT43" s="39"/>
      <c r="PU43" s="62">
        <f t="shared" si="334"/>
        <v>0</v>
      </c>
      <c r="PV43" s="39"/>
      <c r="PW43" s="39"/>
      <c r="PX43" s="62">
        <f t="shared" si="335"/>
        <v>0</v>
      </c>
      <c r="PY43" s="34">
        <f t="shared" si="336"/>
        <v>0</v>
      </c>
      <c r="PZ43" s="39">
        <f t="shared" si="337"/>
        <v>0</v>
      </c>
      <c r="QA43" s="62">
        <f t="shared" si="338"/>
        <v>0</v>
      </c>
      <c r="QB43" s="34">
        <f t="shared" ref="QB43:QB62" si="1437">SUM(OF43,PM43,PY43)</f>
        <v>0</v>
      </c>
      <c r="QC43" s="39">
        <f t="shared" ref="QC43:QC62" si="1438">SUM(OG43,PN43,PZ43)</f>
        <v>0</v>
      </c>
      <c r="QD43" s="62">
        <f t="shared" ref="QD43:QD64" si="1439">SUM(OH43,PO43,QA43)</f>
        <v>0</v>
      </c>
      <c r="QE43" s="34">
        <f t="shared" ref="QE43:QE62" si="1440">SUM(MA43,NK43,QB43)</f>
        <v>873114</v>
      </c>
      <c r="QF43" s="39">
        <f t="shared" ref="QF43:QF62" si="1441">SUM(MB43,NL43,QC43)</f>
        <v>88906</v>
      </c>
      <c r="QG43" s="62">
        <f t="shared" ref="QG43:QG64" si="1442">SUM(MC43,NM43,QD43)</f>
        <v>962020</v>
      </c>
      <c r="QH43" s="34">
        <f t="shared" ref="QH43:QH62" si="1443">SUM(AG43,QE43)</f>
        <v>873114</v>
      </c>
      <c r="QI43" s="39">
        <f t="shared" ref="QI43:QI62" si="1444">SUM(AH43,QF43)</f>
        <v>88906</v>
      </c>
      <c r="QJ43" s="62">
        <f t="shared" ref="QJ43:QJ64" si="1445">SUM(AI43,QG43)</f>
        <v>962020</v>
      </c>
      <c r="QK43" s="34"/>
      <c r="QL43" s="39"/>
      <c r="QM43" s="54"/>
      <c r="QN43" s="34">
        <f t="shared" si="339"/>
        <v>873114</v>
      </c>
      <c r="QO43" s="39">
        <f t="shared" si="340"/>
        <v>88906</v>
      </c>
      <c r="QP43" s="62">
        <f t="shared" si="341"/>
        <v>962020</v>
      </c>
      <c r="QQ43" s="34">
        <f t="shared" ref="QQ43:QQ62" si="1446">SUM(AD43,QN43)</f>
        <v>1207225</v>
      </c>
      <c r="QR43" s="39">
        <f t="shared" ref="QR43:QR62" si="1447">SUM(AE43,QO43)</f>
        <v>170170</v>
      </c>
      <c r="QS43" s="62">
        <f t="shared" ref="QS43:QS64" si="1448">SUM(AF43,QP43)</f>
        <v>1377395</v>
      </c>
    </row>
    <row r="44" spans="1:461" ht="15.75">
      <c r="A44" s="6">
        <v>32</v>
      </c>
      <c r="B44" s="13" t="s">
        <v>30</v>
      </c>
      <c r="C44" s="40"/>
      <c r="D44" s="40"/>
      <c r="E44" s="63">
        <f t="shared" si="146"/>
        <v>0</v>
      </c>
      <c r="F44" s="40"/>
      <c r="G44" s="40"/>
      <c r="H44" s="63">
        <f t="shared" si="147"/>
        <v>0</v>
      </c>
      <c r="I44" s="40"/>
      <c r="J44" s="40"/>
      <c r="K44" s="63">
        <f t="shared" si="148"/>
        <v>0</v>
      </c>
      <c r="L44" s="40"/>
      <c r="M44" s="40"/>
      <c r="N44" s="63">
        <f t="shared" si="149"/>
        <v>0</v>
      </c>
      <c r="O44" s="40"/>
      <c r="P44" s="40"/>
      <c r="Q44" s="63">
        <f t="shared" si="150"/>
        <v>0</v>
      </c>
      <c r="R44" s="40"/>
      <c r="S44" s="40"/>
      <c r="T44" s="63">
        <f t="shared" si="151"/>
        <v>0</v>
      </c>
      <c r="U44" s="40"/>
      <c r="V44" s="40"/>
      <c r="W44" s="63">
        <f t="shared" si="152"/>
        <v>0</v>
      </c>
      <c r="X44" s="40"/>
      <c r="Y44" s="40"/>
      <c r="Z44" s="63">
        <f t="shared" si="153"/>
        <v>0</v>
      </c>
      <c r="AA44" s="40"/>
      <c r="AB44" s="40"/>
      <c r="AC44" s="63">
        <f t="shared" si="154"/>
        <v>0</v>
      </c>
      <c r="AD44" s="35">
        <f t="shared" si="155"/>
        <v>0</v>
      </c>
      <c r="AE44" s="40">
        <f t="shared" si="156"/>
        <v>0</v>
      </c>
      <c r="AF44" s="63">
        <f t="shared" si="157"/>
        <v>0</v>
      </c>
      <c r="AG44" s="40"/>
      <c r="AH44" s="40"/>
      <c r="AI44" s="63">
        <f t="shared" si="158"/>
        <v>0</v>
      </c>
      <c r="AJ44" s="40"/>
      <c r="AK44" s="40"/>
      <c r="AL44" s="63">
        <f t="shared" si="159"/>
        <v>0</v>
      </c>
      <c r="AM44" s="40"/>
      <c r="AN44" s="40"/>
      <c r="AO44" s="63">
        <f t="shared" si="160"/>
        <v>0</v>
      </c>
      <c r="AP44" s="40"/>
      <c r="AQ44" s="40"/>
      <c r="AR44" s="63">
        <f t="shared" si="161"/>
        <v>0</v>
      </c>
      <c r="AS44" s="40"/>
      <c r="AT44" s="40"/>
      <c r="AU44" s="63">
        <f t="shared" si="162"/>
        <v>0</v>
      </c>
      <c r="AV44" s="40"/>
      <c r="AW44" s="40"/>
      <c r="AX44" s="63">
        <f t="shared" si="163"/>
        <v>0</v>
      </c>
      <c r="AY44" s="40"/>
      <c r="AZ44" s="40"/>
      <c r="BA44" s="63">
        <f t="shared" si="164"/>
        <v>0</v>
      </c>
      <c r="BB44" s="40"/>
      <c r="BC44" s="40"/>
      <c r="BD44" s="63">
        <f t="shared" si="165"/>
        <v>0</v>
      </c>
      <c r="BE44" s="40"/>
      <c r="BF44" s="40"/>
      <c r="BG44" s="63">
        <f t="shared" si="1430"/>
        <v>0</v>
      </c>
      <c r="BH44" s="35"/>
      <c r="BI44" s="40"/>
      <c r="BJ44" s="63">
        <f t="shared" si="167"/>
        <v>0</v>
      </c>
      <c r="BK44" s="35"/>
      <c r="BL44" s="40"/>
      <c r="BM44" s="63">
        <f t="shared" si="168"/>
        <v>0</v>
      </c>
      <c r="BN44" s="35"/>
      <c r="BO44" s="40"/>
      <c r="BP44" s="63">
        <f t="shared" si="169"/>
        <v>0</v>
      </c>
      <c r="BQ44" s="35"/>
      <c r="BR44" s="40"/>
      <c r="BS44" s="63">
        <f t="shared" si="170"/>
        <v>0</v>
      </c>
      <c r="BT44" s="35"/>
      <c r="BU44" s="40"/>
      <c r="BV44" s="63">
        <f t="shared" si="171"/>
        <v>0</v>
      </c>
      <c r="BW44" s="35"/>
      <c r="BX44" s="40"/>
      <c r="BY44" s="63">
        <f t="shared" si="172"/>
        <v>0</v>
      </c>
      <c r="BZ44" s="35"/>
      <c r="CA44" s="40"/>
      <c r="CB44" s="63">
        <f t="shared" si="1431"/>
        <v>0</v>
      </c>
      <c r="CC44" s="35">
        <f t="shared" si="174"/>
        <v>0</v>
      </c>
      <c r="CD44" s="40">
        <f t="shared" si="174"/>
        <v>0</v>
      </c>
      <c r="CE44" s="63">
        <f t="shared" si="174"/>
        <v>0</v>
      </c>
      <c r="CF44" s="40"/>
      <c r="CG44" s="40"/>
      <c r="CH44" s="63">
        <f t="shared" si="175"/>
        <v>0</v>
      </c>
      <c r="CI44" s="40"/>
      <c r="CJ44" s="40"/>
      <c r="CK44" s="63">
        <f t="shared" si="176"/>
        <v>0</v>
      </c>
      <c r="CL44" s="40"/>
      <c r="CM44" s="40"/>
      <c r="CN44" s="63">
        <f t="shared" si="177"/>
        <v>0</v>
      </c>
      <c r="CO44" s="40"/>
      <c r="CP44" s="40"/>
      <c r="CQ44" s="63">
        <f t="shared" si="178"/>
        <v>0</v>
      </c>
      <c r="CR44" s="40"/>
      <c r="CS44" s="40"/>
      <c r="CT44" s="63">
        <f t="shared" si="179"/>
        <v>0</v>
      </c>
      <c r="CU44" s="40"/>
      <c r="CV44" s="40"/>
      <c r="CW44" s="63">
        <f t="shared" si="180"/>
        <v>0</v>
      </c>
      <c r="CX44" s="40"/>
      <c r="CY44" s="40"/>
      <c r="CZ44" s="63">
        <f t="shared" si="181"/>
        <v>0</v>
      </c>
      <c r="DA44" s="35">
        <f t="shared" si="182"/>
        <v>0</v>
      </c>
      <c r="DB44" s="40">
        <f t="shared" si="183"/>
        <v>0</v>
      </c>
      <c r="DC44" s="63">
        <f t="shared" si="184"/>
        <v>0</v>
      </c>
      <c r="DD44" s="40"/>
      <c r="DE44" s="40"/>
      <c r="DF44" s="63">
        <f t="shared" si="185"/>
        <v>0</v>
      </c>
      <c r="DG44" s="40"/>
      <c r="DH44" s="40"/>
      <c r="DI44" s="63">
        <f t="shared" si="186"/>
        <v>0</v>
      </c>
      <c r="DJ44" s="40"/>
      <c r="DK44" s="40"/>
      <c r="DL44" s="63">
        <f t="shared" si="187"/>
        <v>0</v>
      </c>
      <c r="DM44" s="35">
        <f t="shared" si="188"/>
        <v>0</v>
      </c>
      <c r="DN44" s="40">
        <f t="shared" si="189"/>
        <v>0</v>
      </c>
      <c r="DO44" s="63">
        <f t="shared" si="190"/>
        <v>0</v>
      </c>
      <c r="DP44" s="40"/>
      <c r="DQ44" s="40"/>
      <c r="DR44" s="63">
        <f t="shared" si="191"/>
        <v>0</v>
      </c>
      <c r="DS44" s="40"/>
      <c r="DT44" s="40"/>
      <c r="DU44" s="63">
        <f t="shared" si="192"/>
        <v>0</v>
      </c>
      <c r="DV44" s="40">
        <v>74000</v>
      </c>
      <c r="DW44" s="40"/>
      <c r="DX44" s="63">
        <f t="shared" si="193"/>
        <v>74000</v>
      </c>
      <c r="DY44" s="35">
        <f t="shared" si="194"/>
        <v>74000</v>
      </c>
      <c r="DZ44" s="40">
        <f t="shared" si="195"/>
        <v>0</v>
      </c>
      <c r="EA44" s="63">
        <f t="shared" si="196"/>
        <v>74000</v>
      </c>
      <c r="EB44" s="40"/>
      <c r="EC44" s="40"/>
      <c r="ED44" s="63">
        <f t="shared" si="197"/>
        <v>0</v>
      </c>
      <c r="EE44" s="40"/>
      <c r="EF44" s="40"/>
      <c r="EG44" s="63">
        <f t="shared" si="198"/>
        <v>0</v>
      </c>
      <c r="EH44" s="40"/>
      <c r="EI44" s="40"/>
      <c r="EJ44" s="63">
        <f t="shared" si="199"/>
        <v>0</v>
      </c>
      <c r="EK44" s="40"/>
      <c r="EL44" s="40"/>
      <c r="EM44" s="63">
        <f t="shared" si="200"/>
        <v>0</v>
      </c>
      <c r="EN44" s="40"/>
      <c r="EO44" s="40"/>
      <c r="EP44" s="63">
        <f t="shared" si="201"/>
        <v>0</v>
      </c>
      <c r="EQ44" s="40"/>
      <c r="ER44" s="40"/>
      <c r="ES44" s="63">
        <f t="shared" si="202"/>
        <v>0</v>
      </c>
      <c r="ET44" s="40"/>
      <c r="EU44" s="40"/>
      <c r="EV44" s="63">
        <f t="shared" si="203"/>
        <v>0</v>
      </c>
      <c r="EW44" s="35">
        <f t="shared" si="204"/>
        <v>0</v>
      </c>
      <c r="EX44" s="40">
        <f t="shared" si="205"/>
        <v>0</v>
      </c>
      <c r="EY44" s="63">
        <f t="shared" si="206"/>
        <v>0</v>
      </c>
      <c r="EZ44" s="40"/>
      <c r="FA44" s="40"/>
      <c r="FB44" s="63">
        <f t="shared" si="207"/>
        <v>0</v>
      </c>
      <c r="FC44" s="40"/>
      <c r="FD44" s="40"/>
      <c r="FE44" s="63">
        <f t="shared" si="208"/>
        <v>0</v>
      </c>
      <c r="FF44" s="35">
        <f t="shared" si="209"/>
        <v>0</v>
      </c>
      <c r="FG44" s="40">
        <f t="shared" si="210"/>
        <v>0</v>
      </c>
      <c r="FH44" s="63">
        <f t="shared" si="211"/>
        <v>0</v>
      </c>
      <c r="FI44" s="40"/>
      <c r="FJ44" s="40"/>
      <c r="FK44" s="63">
        <f t="shared" si="212"/>
        <v>0</v>
      </c>
      <c r="FL44" s="40"/>
      <c r="FM44" s="40"/>
      <c r="FN44" s="63">
        <f t="shared" si="213"/>
        <v>0</v>
      </c>
      <c r="FO44" s="40"/>
      <c r="FP44" s="40"/>
      <c r="FQ44" s="63">
        <f t="shared" si="214"/>
        <v>0</v>
      </c>
      <c r="FR44" s="40"/>
      <c r="FS44" s="40"/>
      <c r="FT44" s="63">
        <f t="shared" si="215"/>
        <v>0</v>
      </c>
      <c r="FU44" s="35">
        <f t="shared" si="216"/>
        <v>0</v>
      </c>
      <c r="FV44" s="40">
        <f t="shared" si="217"/>
        <v>0</v>
      </c>
      <c r="FW44" s="63">
        <f t="shared" si="218"/>
        <v>0</v>
      </c>
      <c r="FX44" s="40"/>
      <c r="FY44" s="40"/>
      <c r="FZ44" s="63">
        <f t="shared" si="219"/>
        <v>0</v>
      </c>
      <c r="GA44" s="35"/>
      <c r="GB44" s="40"/>
      <c r="GC44" s="63">
        <f t="shared" si="220"/>
        <v>0</v>
      </c>
      <c r="GD44" s="40"/>
      <c r="GE44" s="40"/>
      <c r="GF44" s="63">
        <f t="shared" si="221"/>
        <v>0</v>
      </c>
      <c r="GG44" s="35">
        <f t="shared" si="222"/>
        <v>0</v>
      </c>
      <c r="GH44" s="40">
        <f t="shared" si="223"/>
        <v>0</v>
      </c>
      <c r="GI44" s="63">
        <f t="shared" si="224"/>
        <v>0</v>
      </c>
      <c r="GJ44" s="35">
        <f t="shared" si="225"/>
        <v>74000</v>
      </c>
      <c r="GK44" s="40">
        <f t="shared" si="226"/>
        <v>0</v>
      </c>
      <c r="GL44" s="63">
        <f t="shared" si="227"/>
        <v>74000</v>
      </c>
      <c r="GM44" s="40"/>
      <c r="GN44" s="40"/>
      <c r="GO44" s="63">
        <f t="shared" si="228"/>
        <v>0</v>
      </c>
      <c r="GP44" s="40"/>
      <c r="GQ44" s="40"/>
      <c r="GR44" s="63">
        <f t="shared" si="229"/>
        <v>0</v>
      </c>
      <c r="GS44" s="40"/>
      <c r="GT44" s="40"/>
      <c r="GU44" s="63">
        <f t="shared" si="230"/>
        <v>0</v>
      </c>
      <c r="GV44" s="40"/>
      <c r="GW44" s="40"/>
      <c r="GX44" s="63">
        <f t="shared" si="231"/>
        <v>0</v>
      </c>
      <c r="GY44" s="40"/>
      <c r="GZ44" s="40"/>
      <c r="HA44" s="63">
        <f t="shared" si="232"/>
        <v>0</v>
      </c>
      <c r="HB44" s="40"/>
      <c r="HC44" s="40"/>
      <c r="HD44" s="63">
        <f t="shared" si="233"/>
        <v>0</v>
      </c>
      <c r="HE44" s="35">
        <f t="shared" si="234"/>
        <v>0</v>
      </c>
      <c r="HF44" s="40">
        <f t="shared" si="235"/>
        <v>0</v>
      </c>
      <c r="HG44" s="63">
        <f t="shared" si="236"/>
        <v>0</v>
      </c>
      <c r="HH44" s="40"/>
      <c r="HI44" s="40"/>
      <c r="HJ44" s="63">
        <f t="shared" si="237"/>
        <v>0</v>
      </c>
      <c r="HK44" s="35"/>
      <c r="HL44" s="40"/>
      <c r="HM44" s="63">
        <f t="shared" si="238"/>
        <v>0</v>
      </c>
      <c r="HN44" s="35">
        <f t="shared" si="239"/>
        <v>0</v>
      </c>
      <c r="HO44" s="40">
        <f t="shared" si="240"/>
        <v>0</v>
      </c>
      <c r="HP44" s="63">
        <f t="shared" si="241"/>
        <v>0</v>
      </c>
      <c r="HQ44" s="40"/>
      <c r="HR44" s="40"/>
      <c r="HS44" s="63">
        <f t="shared" si="242"/>
        <v>0</v>
      </c>
      <c r="HT44" s="35"/>
      <c r="HU44" s="40"/>
      <c r="HV44" s="63">
        <f t="shared" si="243"/>
        <v>0</v>
      </c>
      <c r="HW44" s="40"/>
      <c r="HX44" s="40"/>
      <c r="HY44" s="63">
        <f t="shared" si="244"/>
        <v>0</v>
      </c>
      <c r="HZ44" s="35"/>
      <c r="IA44" s="40"/>
      <c r="IB44" s="63">
        <f t="shared" si="245"/>
        <v>0</v>
      </c>
      <c r="IC44" s="35">
        <f t="shared" si="246"/>
        <v>0</v>
      </c>
      <c r="ID44" s="40">
        <f t="shared" si="247"/>
        <v>0</v>
      </c>
      <c r="IE44" s="63">
        <f t="shared" si="248"/>
        <v>0</v>
      </c>
      <c r="IF44" s="40"/>
      <c r="IG44" s="40"/>
      <c r="IH44" s="63">
        <f t="shared" si="249"/>
        <v>0</v>
      </c>
      <c r="II44" s="35"/>
      <c r="IJ44" s="40"/>
      <c r="IK44" s="63">
        <f t="shared" si="250"/>
        <v>0</v>
      </c>
      <c r="IL44" s="40"/>
      <c r="IM44" s="40"/>
      <c r="IN44" s="63">
        <f t="shared" si="251"/>
        <v>0</v>
      </c>
      <c r="IO44" s="35">
        <f t="shared" si="252"/>
        <v>0</v>
      </c>
      <c r="IP44" s="40">
        <f t="shared" si="253"/>
        <v>0</v>
      </c>
      <c r="IQ44" s="63">
        <f t="shared" si="254"/>
        <v>0</v>
      </c>
      <c r="IR44" s="40"/>
      <c r="IS44" s="40"/>
      <c r="IT44" s="63">
        <f t="shared" si="255"/>
        <v>0</v>
      </c>
      <c r="IU44" s="40"/>
      <c r="IV44" s="40"/>
      <c r="IW44" s="63">
        <f t="shared" si="256"/>
        <v>0</v>
      </c>
      <c r="IX44" s="40"/>
      <c r="IY44" s="40"/>
      <c r="IZ44" s="63">
        <f t="shared" si="257"/>
        <v>0</v>
      </c>
      <c r="JA44" s="35">
        <f t="shared" si="258"/>
        <v>0</v>
      </c>
      <c r="JB44" s="40">
        <f t="shared" si="259"/>
        <v>0</v>
      </c>
      <c r="JC44" s="63">
        <f t="shared" si="260"/>
        <v>0</v>
      </c>
      <c r="JD44" s="40"/>
      <c r="JE44" s="40"/>
      <c r="JF44" s="63">
        <f t="shared" si="261"/>
        <v>0</v>
      </c>
      <c r="JG44" s="40"/>
      <c r="JH44" s="40"/>
      <c r="JI44" s="63">
        <f t="shared" si="262"/>
        <v>0</v>
      </c>
      <c r="JJ44" s="40"/>
      <c r="JK44" s="40"/>
      <c r="JL44" s="63">
        <f t="shared" si="263"/>
        <v>0</v>
      </c>
      <c r="JM44" s="35">
        <f t="shared" si="264"/>
        <v>0</v>
      </c>
      <c r="JN44" s="40">
        <f t="shared" si="265"/>
        <v>0</v>
      </c>
      <c r="JO44" s="63">
        <f t="shared" si="266"/>
        <v>0</v>
      </c>
      <c r="JP44" s="40"/>
      <c r="JQ44" s="40"/>
      <c r="JR44" s="63">
        <f t="shared" si="267"/>
        <v>0</v>
      </c>
      <c r="JS44" s="35"/>
      <c r="JT44" s="40"/>
      <c r="JU44" s="63">
        <f t="shared" si="268"/>
        <v>0</v>
      </c>
      <c r="JV44" s="35"/>
      <c r="JW44" s="40"/>
      <c r="JX44" s="63">
        <f t="shared" si="269"/>
        <v>0</v>
      </c>
      <c r="JY44" s="35">
        <f t="shared" si="270"/>
        <v>0</v>
      </c>
      <c r="JZ44" s="40">
        <f t="shared" si="271"/>
        <v>0</v>
      </c>
      <c r="KA44" s="63">
        <f t="shared" si="272"/>
        <v>0</v>
      </c>
      <c r="KB44" s="40"/>
      <c r="KC44" s="40"/>
      <c r="KD44" s="63">
        <f t="shared" si="273"/>
        <v>0</v>
      </c>
      <c r="KE44" s="35">
        <f t="shared" si="274"/>
        <v>0</v>
      </c>
      <c r="KF44" s="40">
        <f t="shared" si="275"/>
        <v>0</v>
      </c>
      <c r="KG44" s="63">
        <f t="shared" si="276"/>
        <v>0</v>
      </c>
      <c r="KH44" s="35"/>
      <c r="KI44" s="40"/>
      <c r="KJ44" s="63">
        <f t="shared" si="277"/>
        <v>0</v>
      </c>
      <c r="KK44" s="40"/>
      <c r="KL44" s="40"/>
      <c r="KM44" s="63">
        <f t="shared" si="278"/>
        <v>0</v>
      </c>
      <c r="KN44" s="40"/>
      <c r="KO44" s="40"/>
      <c r="KP44" s="63">
        <f t="shared" si="279"/>
        <v>0</v>
      </c>
      <c r="KQ44" s="35">
        <f t="shared" si="280"/>
        <v>0</v>
      </c>
      <c r="KR44" s="40">
        <f t="shared" si="281"/>
        <v>0</v>
      </c>
      <c r="KS44" s="63">
        <f t="shared" si="282"/>
        <v>0</v>
      </c>
      <c r="KT44" s="40"/>
      <c r="KU44" s="40"/>
      <c r="KV44" s="63">
        <f t="shared" si="283"/>
        <v>0</v>
      </c>
      <c r="KW44" s="40"/>
      <c r="KX44" s="40"/>
      <c r="KY44" s="63">
        <f t="shared" si="284"/>
        <v>0</v>
      </c>
      <c r="KZ44" s="40"/>
      <c r="LA44" s="40"/>
      <c r="LB44" s="63">
        <f t="shared" si="285"/>
        <v>0</v>
      </c>
      <c r="LC44" s="40"/>
      <c r="LD44" s="40"/>
      <c r="LE44" s="63">
        <f t="shared" si="286"/>
        <v>0</v>
      </c>
      <c r="LF44" s="40"/>
      <c r="LG44" s="40"/>
      <c r="LH44" s="63">
        <f t="shared" si="287"/>
        <v>0</v>
      </c>
      <c r="LI44" s="40"/>
      <c r="LJ44" s="40"/>
      <c r="LK44" s="63">
        <f t="shared" si="288"/>
        <v>0</v>
      </c>
      <c r="LL44" s="40"/>
      <c r="LM44" s="40"/>
      <c r="LN44" s="63">
        <f t="shared" si="289"/>
        <v>0</v>
      </c>
      <c r="LO44" s="35">
        <f t="shared" si="290"/>
        <v>0</v>
      </c>
      <c r="LP44" s="40">
        <f t="shared" si="291"/>
        <v>0</v>
      </c>
      <c r="LQ44" s="63">
        <f t="shared" si="292"/>
        <v>0</v>
      </c>
      <c r="LR44" s="40"/>
      <c r="LS44" s="40"/>
      <c r="LT44" s="63">
        <f t="shared" si="293"/>
        <v>0</v>
      </c>
      <c r="LU44" s="40"/>
      <c r="LV44" s="40"/>
      <c r="LW44" s="63">
        <f t="shared" si="294"/>
        <v>0</v>
      </c>
      <c r="LX44" s="35">
        <f t="shared" si="295"/>
        <v>0</v>
      </c>
      <c r="LY44" s="40">
        <f t="shared" si="296"/>
        <v>0</v>
      </c>
      <c r="LZ44" s="63">
        <f t="shared" si="297"/>
        <v>0</v>
      </c>
      <c r="MA44" s="35">
        <f t="shared" si="298"/>
        <v>74000</v>
      </c>
      <c r="MB44" s="40">
        <f t="shared" si="299"/>
        <v>0</v>
      </c>
      <c r="MC44" s="63">
        <f t="shared" si="300"/>
        <v>74000</v>
      </c>
      <c r="MD44" s="40">
        <f>6278783+109522+12065</f>
        <v>6400370</v>
      </c>
      <c r="ME44" s="40">
        <v>2313</v>
      </c>
      <c r="MF44" s="63">
        <f t="shared" si="301"/>
        <v>6402683</v>
      </c>
      <c r="MG44" s="40"/>
      <c r="MH44" s="40"/>
      <c r="MI44" s="63">
        <f t="shared" si="302"/>
        <v>0</v>
      </c>
      <c r="MJ44" s="40"/>
      <c r="MK44" s="40"/>
      <c r="ML44" s="63">
        <f t="shared" si="303"/>
        <v>0</v>
      </c>
      <c r="MM44" s="40"/>
      <c r="MN44" s="40"/>
      <c r="MO44" s="63">
        <f t="shared" si="304"/>
        <v>0</v>
      </c>
      <c r="MP44" s="40"/>
      <c r="MQ44" s="40"/>
      <c r="MR44" s="63">
        <f t="shared" si="305"/>
        <v>0</v>
      </c>
      <c r="MS44" s="35"/>
      <c r="MT44" s="40"/>
      <c r="MU44" s="63">
        <f t="shared" si="306"/>
        <v>0</v>
      </c>
      <c r="MV44" s="40"/>
      <c r="MW44" s="40"/>
      <c r="MX44" s="63">
        <f t="shared" si="307"/>
        <v>0</v>
      </c>
      <c r="MY44" s="40"/>
      <c r="MZ44" s="40"/>
      <c r="NA44" s="63">
        <f t="shared" si="308"/>
        <v>0</v>
      </c>
      <c r="NB44" s="40"/>
      <c r="NC44" s="40"/>
      <c r="ND44" s="63">
        <f t="shared" si="309"/>
        <v>0</v>
      </c>
      <c r="NE44" s="35"/>
      <c r="NF44" s="40"/>
      <c r="NG44" s="63">
        <f t="shared" si="310"/>
        <v>0</v>
      </c>
      <c r="NH44" s="35"/>
      <c r="NI44" s="40"/>
      <c r="NJ44" s="63">
        <f t="shared" si="311"/>
        <v>0</v>
      </c>
      <c r="NK44" s="35">
        <f t="shared" si="312"/>
        <v>6400370</v>
      </c>
      <c r="NL44" s="40">
        <f t="shared" si="313"/>
        <v>2313</v>
      </c>
      <c r="NM44" s="63">
        <f t="shared" si="314"/>
        <v>6402683</v>
      </c>
      <c r="NN44" s="40"/>
      <c r="NO44" s="40"/>
      <c r="NP44" s="63">
        <f t="shared" si="315"/>
        <v>0</v>
      </c>
      <c r="NQ44" s="40"/>
      <c r="NR44" s="40"/>
      <c r="NS44" s="63">
        <f t="shared" si="316"/>
        <v>0</v>
      </c>
      <c r="NT44" s="40"/>
      <c r="NU44" s="40"/>
      <c r="NV44" s="63">
        <f t="shared" si="317"/>
        <v>0</v>
      </c>
      <c r="NW44" s="35"/>
      <c r="NX44" s="40"/>
      <c r="NY44" s="63">
        <f t="shared" si="318"/>
        <v>0</v>
      </c>
      <c r="NZ44" s="40"/>
      <c r="OA44" s="40"/>
      <c r="OB44" s="63">
        <f t="shared" si="319"/>
        <v>0</v>
      </c>
      <c r="OC44" s="40"/>
      <c r="OD44" s="40"/>
      <c r="OE44" s="63">
        <f t="shared" si="1432"/>
        <v>0</v>
      </c>
      <c r="OF44" s="35">
        <f t="shared" si="321"/>
        <v>0</v>
      </c>
      <c r="OG44" s="40">
        <f t="shared" si="321"/>
        <v>0</v>
      </c>
      <c r="OH44" s="63">
        <f t="shared" si="321"/>
        <v>0</v>
      </c>
      <c r="OI44" s="35"/>
      <c r="OJ44" s="40"/>
      <c r="OK44" s="63">
        <f t="shared" si="322"/>
        <v>0</v>
      </c>
      <c r="OL44" s="35"/>
      <c r="OM44" s="40"/>
      <c r="ON44" s="63">
        <f t="shared" si="323"/>
        <v>0</v>
      </c>
      <c r="OO44" s="35"/>
      <c r="OP44" s="40"/>
      <c r="OQ44" s="63">
        <f t="shared" si="324"/>
        <v>0</v>
      </c>
      <c r="OR44" s="35"/>
      <c r="OS44" s="40"/>
      <c r="OT44" s="63">
        <f t="shared" si="325"/>
        <v>0</v>
      </c>
      <c r="OU44" s="35"/>
      <c r="OV44" s="40"/>
      <c r="OW44" s="63">
        <f t="shared" si="326"/>
        <v>0</v>
      </c>
      <c r="OX44" s="35"/>
      <c r="OY44" s="40"/>
      <c r="OZ44" s="63">
        <f t="shared" si="327"/>
        <v>0</v>
      </c>
      <c r="PA44" s="35"/>
      <c r="PB44" s="40"/>
      <c r="PC44" s="63">
        <f t="shared" si="1433"/>
        <v>0</v>
      </c>
      <c r="PD44" s="35"/>
      <c r="PE44" s="40"/>
      <c r="PF44" s="63">
        <f t="shared" si="1434"/>
        <v>0</v>
      </c>
      <c r="PG44" s="35"/>
      <c r="PH44" s="40"/>
      <c r="PI44" s="63">
        <f t="shared" si="1435"/>
        <v>0</v>
      </c>
      <c r="PJ44" s="35"/>
      <c r="PK44" s="40"/>
      <c r="PL44" s="63">
        <f t="shared" si="1436"/>
        <v>0</v>
      </c>
      <c r="PM44" s="35">
        <f t="shared" si="332"/>
        <v>0</v>
      </c>
      <c r="PN44" s="40">
        <f t="shared" si="332"/>
        <v>0</v>
      </c>
      <c r="PO44" s="63">
        <f t="shared" si="332"/>
        <v>0</v>
      </c>
      <c r="PP44" s="35"/>
      <c r="PQ44" s="40"/>
      <c r="PR44" s="63">
        <f t="shared" si="333"/>
        <v>0</v>
      </c>
      <c r="PS44" s="35"/>
      <c r="PT44" s="40"/>
      <c r="PU44" s="63">
        <f t="shared" si="334"/>
        <v>0</v>
      </c>
      <c r="PV44" s="40"/>
      <c r="PW44" s="40"/>
      <c r="PX44" s="63">
        <f t="shared" si="335"/>
        <v>0</v>
      </c>
      <c r="PY44" s="35">
        <f t="shared" si="336"/>
        <v>0</v>
      </c>
      <c r="PZ44" s="40">
        <f t="shared" si="337"/>
        <v>0</v>
      </c>
      <c r="QA44" s="63">
        <f t="shared" si="338"/>
        <v>0</v>
      </c>
      <c r="QB44" s="35">
        <f t="shared" si="1437"/>
        <v>0</v>
      </c>
      <c r="QC44" s="40">
        <f t="shared" si="1438"/>
        <v>0</v>
      </c>
      <c r="QD44" s="63">
        <f t="shared" si="1439"/>
        <v>0</v>
      </c>
      <c r="QE44" s="35">
        <f t="shared" si="1440"/>
        <v>6474370</v>
      </c>
      <c r="QF44" s="40">
        <f t="shared" si="1441"/>
        <v>2313</v>
      </c>
      <c r="QG44" s="63">
        <f t="shared" si="1442"/>
        <v>6476683</v>
      </c>
      <c r="QH44" s="35">
        <f t="shared" si="1443"/>
        <v>6474370</v>
      </c>
      <c r="QI44" s="40">
        <f t="shared" si="1444"/>
        <v>2313</v>
      </c>
      <c r="QJ44" s="63">
        <f t="shared" si="1445"/>
        <v>6476683</v>
      </c>
      <c r="QK44" s="35"/>
      <c r="QL44" s="40"/>
      <c r="QM44" s="55"/>
      <c r="QN44" s="35">
        <f t="shared" si="339"/>
        <v>6474370</v>
      </c>
      <c r="QO44" s="40">
        <f t="shared" si="340"/>
        <v>2313</v>
      </c>
      <c r="QP44" s="63">
        <f t="shared" si="341"/>
        <v>6476683</v>
      </c>
      <c r="QQ44" s="35">
        <f t="shared" si="1446"/>
        <v>6474370</v>
      </c>
      <c r="QR44" s="40">
        <f t="shared" si="1447"/>
        <v>2313</v>
      </c>
      <c r="QS44" s="63">
        <f t="shared" si="1448"/>
        <v>6476683</v>
      </c>
    </row>
    <row r="45" spans="1:461" ht="47.25">
      <c r="A45" s="6">
        <v>33</v>
      </c>
      <c r="B45" s="14" t="s">
        <v>31</v>
      </c>
      <c r="C45" s="40"/>
      <c r="D45" s="40"/>
      <c r="E45" s="63">
        <f t="shared" si="146"/>
        <v>0</v>
      </c>
      <c r="F45" s="40"/>
      <c r="G45" s="40"/>
      <c r="H45" s="63">
        <f t="shared" si="147"/>
        <v>0</v>
      </c>
      <c r="I45" s="40"/>
      <c r="J45" s="40"/>
      <c r="K45" s="63">
        <f t="shared" si="148"/>
        <v>0</v>
      </c>
      <c r="L45" s="40"/>
      <c r="M45" s="40"/>
      <c r="N45" s="63">
        <f t="shared" si="149"/>
        <v>0</v>
      </c>
      <c r="O45" s="40"/>
      <c r="P45" s="40"/>
      <c r="Q45" s="63">
        <f t="shared" si="150"/>
        <v>0</v>
      </c>
      <c r="R45" s="40"/>
      <c r="S45" s="40"/>
      <c r="T45" s="63">
        <f t="shared" si="151"/>
        <v>0</v>
      </c>
      <c r="U45" s="40"/>
      <c r="V45" s="40"/>
      <c r="W45" s="63">
        <f t="shared" si="152"/>
        <v>0</v>
      </c>
      <c r="X45" s="40"/>
      <c r="Y45" s="40"/>
      <c r="Z45" s="63">
        <f t="shared" si="153"/>
        <v>0</v>
      </c>
      <c r="AA45" s="40"/>
      <c r="AB45" s="40"/>
      <c r="AC45" s="63">
        <f t="shared" si="154"/>
        <v>0</v>
      </c>
      <c r="AD45" s="35">
        <f t="shared" si="155"/>
        <v>0</v>
      </c>
      <c r="AE45" s="40">
        <f t="shared" si="156"/>
        <v>0</v>
      </c>
      <c r="AF45" s="63">
        <f t="shared" si="157"/>
        <v>0</v>
      </c>
      <c r="AG45" s="40"/>
      <c r="AH45" s="40"/>
      <c r="AI45" s="63">
        <f t="shared" si="158"/>
        <v>0</v>
      </c>
      <c r="AJ45" s="40"/>
      <c r="AK45" s="40"/>
      <c r="AL45" s="63">
        <f t="shared" si="159"/>
        <v>0</v>
      </c>
      <c r="AM45" s="40"/>
      <c r="AN45" s="40"/>
      <c r="AO45" s="63">
        <f t="shared" si="160"/>
        <v>0</v>
      </c>
      <c r="AP45" s="40"/>
      <c r="AQ45" s="40"/>
      <c r="AR45" s="63">
        <f t="shared" si="161"/>
        <v>0</v>
      </c>
      <c r="AS45" s="40"/>
      <c r="AT45" s="40"/>
      <c r="AU45" s="63">
        <f t="shared" si="162"/>
        <v>0</v>
      </c>
      <c r="AV45" s="40"/>
      <c r="AW45" s="40"/>
      <c r="AX45" s="63">
        <f t="shared" si="163"/>
        <v>0</v>
      </c>
      <c r="AY45" s="40"/>
      <c r="AZ45" s="40"/>
      <c r="BA45" s="63">
        <f t="shared" si="164"/>
        <v>0</v>
      </c>
      <c r="BB45" s="40"/>
      <c r="BC45" s="40"/>
      <c r="BD45" s="63">
        <f t="shared" si="165"/>
        <v>0</v>
      </c>
      <c r="BE45" s="40"/>
      <c r="BF45" s="40"/>
      <c r="BG45" s="63">
        <f t="shared" si="1430"/>
        <v>0</v>
      </c>
      <c r="BH45" s="35"/>
      <c r="BI45" s="40"/>
      <c r="BJ45" s="63">
        <f t="shared" si="167"/>
        <v>0</v>
      </c>
      <c r="BK45" s="35"/>
      <c r="BL45" s="40"/>
      <c r="BM45" s="63">
        <f t="shared" si="168"/>
        <v>0</v>
      </c>
      <c r="BN45" s="35"/>
      <c r="BO45" s="40"/>
      <c r="BP45" s="63">
        <f t="shared" si="169"/>
        <v>0</v>
      </c>
      <c r="BQ45" s="35"/>
      <c r="BR45" s="40"/>
      <c r="BS45" s="63">
        <f t="shared" si="170"/>
        <v>0</v>
      </c>
      <c r="BT45" s="35"/>
      <c r="BU45" s="40"/>
      <c r="BV45" s="63">
        <f t="shared" si="171"/>
        <v>0</v>
      </c>
      <c r="BW45" s="35"/>
      <c r="BX45" s="40"/>
      <c r="BY45" s="63">
        <f t="shared" si="172"/>
        <v>0</v>
      </c>
      <c r="BZ45" s="35"/>
      <c r="CA45" s="40"/>
      <c r="CB45" s="63">
        <f t="shared" si="1431"/>
        <v>0</v>
      </c>
      <c r="CC45" s="35">
        <f t="shared" si="174"/>
        <v>0</v>
      </c>
      <c r="CD45" s="40">
        <f t="shared" si="174"/>
        <v>0</v>
      </c>
      <c r="CE45" s="63">
        <f t="shared" si="174"/>
        <v>0</v>
      </c>
      <c r="CF45" s="40"/>
      <c r="CG45" s="40"/>
      <c r="CH45" s="63">
        <f t="shared" si="175"/>
        <v>0</v>
      </c>
      <c r="CI45" s="40"/>
      <c r="CJ45" s="40"/>
      <c r="CK45" s="63">
        <f t="shared" si="176"/>
        <v>0</v>
      </c>
      <c r="CL45" s="40"/>
      <c r="CM45" s="40"/>
      <c r="CN45" s="63">
        <f t="shared" si="177"/>
        <v>0</v>
      </c>
      <c r="CO45" s="40"/>
      <c r="CP45" s="40"/>
      <c r="CQ45" s="63">
        <f t="shared" si="178"/>
        <v>0</v>
      </c>
      <c r="CR45" s="40"/>
      <c r="CS45" s="40"/>
      <c r="CT45" s="63">
        <f t="shared" si="179"/>
        <v>0</v>
      </c>
      <c r="CU45" s="40"/>
      <c r="CV45" s="40"/>
      <c r="CW45" s="63">
        <f t="shared" si="180"/>
        <v>0</v>
      </c>
      <c r="CX45" s="40"/>
      <c r="CY45" s="40"/>
      <c r="CZ45" s="63">
        <f t="shared" si="181"/>
        <v>0</v>
      </c>
      <c r="DA45" s="35">
        <f t="shared" si="182"/>
        <v>0</v>
      </c>
      <c r="DB45" s="40">
        <f t="shared" si="183"/>
        <v>0</v>
      </c>
      <c r="DC45" s="63">
        <f t="shared" si="184"/>
        <v>0</v>
      </c>
      <c r="DD45" s="40"/>
      <c r="DE45" s="40"/>
      <c r="DF45" s="63">
        <f t="shared" si="185"/>
        <v>0</v>
      </c>
      <c r="DG45" s="40"/>
      <c r="DH45" s="40"/>
      <c r="DI45" s="63">
        <f t="shared" si="186"/>
        <v>0</v>
      </c>
      <c r="DJ45" s="40"/>
      <c r="DK45" s="40"/>
      <c r="DL45" s="63">
        <f t="shared" si="187"/>
        <v>0</v>
      </c>
      <c r="DM45" s="35">
        <f t="shared" si="188"/>
        <v>0</v>
      </c>
      <c r="DN45" s="40">
        <f t="shared" si="189"/>
        <v>0</v>
      </c>
      <c r="DO45" s="63">
        <f t="shared" si="190"/>
        <v>0</v>
      </c>
      <c r="DP45" s="40"/>
      <c r="DQ45" s="40"/>
      <c r="DR45" s="63">
        <f t="shared" si="191"/>
        <v>0</v>
      </c>
      <c r="DS45" s="40"/>
      <c r="DT45" s="40"/>
      <c r="DU45" s="63">
        <f t="shared" si="192"/>
        <v>0</v>
      </c>
      <c r="DV45" s="40"/>
      <c r="DW45" s="40"/>
      <c r="DX45" s="63">
        <f t="shared" si="193"/>
        <v>0</v>
      </c>
      <c r="DY45" s="35">
        <f t="shared" si="194"/>
        <v>0</v>
      </c>
      <c r="DZ45" s="40">
        <f t="shared" si="195"/>
        <v>0</v>
      </c>
      <c r="EA45" s="63">
        <f t="shared" si="196"/>
        <v>0</v>
      </c>
      <c r="EB45" s="40"/>
      <c r="EC45" s="40"/>
      <c r="ED45" s="63">
        <f t="shared" si="197"/>
        <v>0</v>
      </c>
      <c r="EE45" s="40"/>
      <c r="EF45" s="40"/>
      <c r="EG45" s="63">
        <f t="shared" si="198"/>
        <v>0</v>
      </c>
      <c r="EH45" s="40"/>
      <c r="EI45" s="40"/>
      <c r="EJ45" s="63">
        <f t="shared" si="199"/>
        <v>0</v>
      </c>
      <c r="EK45" s="40"/>
      <c r="EL45" s="40"/>
      <c r="EM45" s="63">
        <f t="shared" si="200"/>
        <v>0</v>
      </c>
      <c r="EN45" s="40"/>
      <c r="EO45" s="40"/>
      <c r="EP45" s="63">
        <f t="shared" si="201"/>
        <v>0</v>
      </c>
      <c r="EQ45" s="40"/>
      <c r="ER45" s="40"/>
      <c r="ES45" s="63">
        <f t="shared" si="202"/>
        <v>0</v>
      </c>
      <c r="ET45" s="40"/>
      <c r="EU45" s="40"/>
      <c r="EV45" s="63">
        <f t="shared" si="203"/>
        <v>0</v>
      </c>
      <c r="EW45" s="35">
        <f t="shared" si="204"/>
        <v>0</v>
      </c>
      <c r="EX45" s="40">
        <f t="shared" si="205"/>
        <v>0</v>
      </c>
      <c r="EY45" s="63">
        <f t="shared" si="206"/>
        <v>0</v>
      </c>
      <c r="EZ45" s="40"/>
      <c r="FA45" s="40"/>
      <c r="FB45" s="63">
        <f t="shared" si="207"/>
        <v>0</v>
      </c>
      <c r="FC45" s="40"/>
      <c r="FD45" s="40"/>
      <c r="FE45" s="63">
        <f t="shared" si="208"/>
        <v>0</v>
      </c>
      <c r="FF45" s="35">
        <f t="shared" si="209"/>
        <v>0</v>
      </c>
      <c r="FG45" s="40">
        <f t="shared" si="210"/>
        <v>0</v>
      </c>
      <c r="FH45" s="63">
        <f t="shared" si="211"/>
        <v>0</v>
      </c>
      <c r="FI45" s="40"/>
      <c r="FJ45" s="40"/>
      <c r="FK45" s="63">
        <f t="shared" si="212"/>
        <v>0</v>
      </c>
      <c r="FL45" s="40"/>
      <c r="FM45" s="40"/>
      <c r="FN45" s="63">
        <f t="shared" si="213"/>
        <v>0</v>
      </c>
      <c r="FO45" s="40"/>
      <c r="FP45" s="40"/>
      <c r="FQ45" s="63">
        <f t="shared" si="214"/>
        <v>0</v>
      </c>
      <c r="FR45" s="40"/>
      <c r="FS45" s="40"/>
      <c r="FT45" s="63">
        <f t="shared" si="215"/>
        <v>0</v>
      </c>
      <c r="FU45" s="35">
        <f t="shared" si="216"/>
        <v>0</v>
      </c>
      <c r="FV45" s="40">
        <f t="shared" si="217"/>
        <v>0</v>
      </c>
      <c r="FW45" s="63">
        <f t="shared" si="218"/>
        <v>0</v>
      </c>
      <c r="FX45" s="40"/>
      <c r="FY45" s="40"/>
      <c r="FZ45" s="63">
        <f t="shared" si="219"/>
        <v>0</v>
      </c>
      <c r="GA45" s="35"/>
      <c r="GB45" s="40"/>
      <c r="GC45" s="63">
        <f t="shared" si="220"/>
        <v>0</v>
      </c>
      <c r="GD45" s="40"/>
      <c r="GE45" s="40"/>
      <c r="GF45" s="63">
        <f t="shared" si="221"/>
        <v>0</v>
      </c>
      <c r="GG45" s="35">
        <f t="shared" si="222"/>
        <v>0</v>
      </c>
      <c r="GH45" s="40">
        <f t="shared" si="223"/>
        <v>0</v>
      </c>
      <c r="GI45" s="63">
        <f t="shared" si="224"/>
        <v>0</v>
      </c>
      <c r="GJ45" s="35">
        <f t="shared" si="225"/>
        <v>0</v>
      </c>
      <c r="GK45" s="40">
        <f t="shared" si="226"/>
        <v>0</v>
      </c>
      <c r="GL45" s="63">
        <f t="shared" si="227"/>
        <v>0</v>
      </c>
      <c r="GM45" s="40"/>
      <c r="GN45" s="40"/>
      <c r="GO45" s="63">
        <f t="shared" si="228"/>
        <v>0</v>
      </c>
      <c r="GP45" s="40"/>
      <c r="GQ45" s="40"/>
      <c r="GR45" s="63">
        <f t="shared" si="229"/>
        <v>0</v>
      </c>
      <c r="GS45" s="40"/>
      <c r="GT45" s="40"/>
      <c r="GU45" s="63">
        <f t="shared" si="230"/>
        <v>0</v>
      </c>
      <c r="GV45" s="40"/>
      <c r="GW45" s="40"/>
      <c r="GX45" s="63">
        <f t="shared" si="231"/>
        <v>0</v>
      </c>
      <c r="GY45" s="40"/>
      <c r="GZ45" s="40"/>
      <c r="HA45" s="63">
        <f t="shared" si="232"/>
        <v>0</v>
      </c>
      <c r="HB45" s="40"/>
      <c r="HC45" s="40"/>
      <c r="HD45" s="63">
        <f t="shared" si="233"/>
        <v>0</v>
      </c>
      <c r="HE45" s="35">
        <f t="shared" si="234"/>
        <v>0</v>
      </c>
      <c r="HF45" s="40">
        <f t="shared" si="235"/>
        <v>0</v>
      </c>
      <c r="HG45" s="63">
        <f t="shared" si="236"/>
        <v>0</v>
      </c>
      <c r="HH45" s="40"/>
      <c r="HI45" s="40"/>
      <c r="HJ45" s="63">
        <f t="shared" si="237"/>
        <v>0</v>
      </c>
      <c r="HK45" s="35"/>
      <c r="HL45" s="40"/>
      <c r="HM45" s="63">
        <f t="shared" si="238"/>
        <v>0</v>
      </c>
      <c r="HN45" s="35">
        <f t="shared" si="239"/>
        <v>0</v>
      </c>
      <c r="HO45" s="40">
        <f t="shared" si="240"/>
        <v>0</v>
      </c>
      <c r="HP45" s="63">
        <f t="shared" si="241"/>
        <v>0</v>
      </c>
      <c r="HQ45" s="40"/>
      <c r="HR45" s="40"/>
      <c r="HS45" s="63">
        <f t="shared" si="242"/>
        <v>0</v>
      </c>
      <c r="HT45" s="35"/>
      <c r="HU45" s="40"/>
      <c r="HV45" s="63">
        <f t="shared" si="243"/>
        <v>0</v>
      </c>
      <c r="HW45" s="40"/>
      <c r="HX45" s="40"/>
      <c r="HY45" s="63">
        <f t="shared" si="244"/>
        <v>0</v>
      </c>
      <c r="HZ45" s="35"/>
      <c r="IA45" s="40"/>
      <c r="IB45" s="63">
        <f t="shared" si="245"/>
        <v>0</v>
      </c>
      <c r="IC45" s="35">
        <f t="shared" si="246"/>
        <v>0</v>
      </c>
      <c r="ID45" s="40">
        <f t="shared" si="247"/>
        <v>0</v>
      </c>
      <c r="IE45" s="63">
        <f t="shared" si="248"/>
        <v>0</v>
      </c>
      <c r="IF45" s="40"/>
      <c r="IG45" s="40"/>
      <c r="IH45" s="63">
        <f t="shared" si="249"/>
        <v>0</v>
      </c>
      <c r="II45" s="35"/>
      <c r="IJ45" s="40"/>
      <c r="IK45" s="63">
        <f t="shared" si="250"/>
        <v>0</v>
      </c>
      <c r="IL45" s="40"/>
      <c r="IM45" s="40"/>
      <c r="IN45" s="63">
        <f t="shared" si="251"/>
        <v>0</v>
      </c>
      <c r="IO45" s="35">
        <f t="shared" si="252"/>
        <v>0</v>
      </c>
      <c r="IP45" s="40">
        <f t="shared" si="253"/>
        <v>0</v>
      </c>
      <c r="IQ45" s="63">
        <f t="shared" si="254"/>
        <v>0</v>
      </c>
      <c r="IR45" s="40"/>
      <c r="IS45" s="40"/>
      <c r="IT45" s="63">
        <f t="shared" si="255"/>
        <v>0</v>
      </c>
      <c r="IU45" s="40"/>
      <c r="IV45" s="40"/>
      <c r="IW45" s="63">
        <f t="shared" si="256"/>
        <v>0</v>
      </c>
      <c r="IX45" s="40"/>
      <c r="IY45" s="40"/>
      <c r="IZ45" s="63">
        <f t="shared" si="257"/>
        <v>0</v>
      </c>
      <c r="JA45" s="35">
        <f t="shared" si="258"/>
        <v>0</v>
      </c>
      <c r="JB45" s="40">
        <f t="shared" si="259"/>
        <v>0</v>
      </c>
      <c r="JC45" s="63">
        <f t="shared" si="260"/>
        <v>0</v>
      </c>
      <c r="JD45" s="40"/>
      <c r="JE45" s="40"/>
      <c r="JF45" s="63">
        <f t="shared" si="261"/>
        <v>0</v>
      </c>
      <c r="JG45" s="40"/>
      <c r="JH45" s="40"/>
      <c r="JI45" s="63">
        <f t="shared" si="262"/>
        <v>0</v>
      </c>
      <c r="JJ45" s="40"/>
      <c r="JK45" s="40"/>
      <c r="JL45" s="63">
        <f t="shared" si="263"/>
        <v>0</v>
      </c>
      <c r="JM45" s="35">
        <f t="shared" si="264"/>
        <v>0</v>
      </c>
      <c r="JN45" s="40">
        <f t="shared" si="265"/>
        <v>0</v>
      </c>
      <c r="JO45" s="63">
        <f t="shared" si="266"/>
        <v>0</v>
      </c>
      <c r="JP45" s="40"/>
      <c r="JQ45" s="40"/>
      <c r="JR45" s="63">
        <f t="shared" si="267"/>
        <v>0</v>
      </c>
      <c r="JS45" s="35"/>
      <c r="JT45" s="40"/>
      <c r="JU45" s="63">
        <f t="shared" si="268"/>
        <v>0</v>
      </c>
      <c r="JV45" s="35"/>
      <c r="JW45" s="40"/>
      <c r="JX45" s="63">
        <f t="shared" si="269"/>
        <v>0</v>
      </c>
      <c r="JY45" s="35">
        <f t="shared" si="270"/>
        <v>0</v>
      </c>
      <c r="JZ45" s="40">
        <f t="shared" si="271"/>
        <v>0</v>
      </c>
      <c r="KA45" s="63">
        <f t="shared" si="272"/>
        <v>0</v>
      </c>
      <c r="KB45" s="40"/>
      <c r="KC45" s="40"/>
      <c r="KD45" s="63">
        <f t="shared" si="273"/>
        <v>0</v>
      </c>
      <c r="KE45" s="35">
        <f t="shared" si="274"/>
        <v>0</v>
      </c>
      <c r="KF45" s="40">
        <f t="shared" si="275"/>
        <v>0</v>
      </c>
      <c r="KG45" s="63">
        <f t="shared" si="276"/>
        <v>0</v>
      </c>
      <c r="KH45" s="35"/>
      <c r="KI45" s="40"/>
      <c r="KJ45" s="63">
        <f t="shared" si="277"/>
        <v>0</v>
      </c>
      <c r="KK45" s="40"/>
      <c r="KL45" s="40"/>
      <c r="KM45" s="63">
        <f t="shared" si="278"/>
        <v>0</v>
      </c>
      <c r="KN45" s="40"/>
      <c r="KO45" s="40"/>
      <c r="KP45" s="63">
        <f t="shared" si="279"/>
        <v>0</v>
      </c>
      <c r="KQ45" s="35">
        <f t="shared" si="280"/>
        <v>0</v>
      </c>
      <c r="KR45" s="40">
        <f t="shared" si="281"/>
        <v>0</v>
      </c>
      <c r="KS45" s="63">
        <f t="shared" si="282"/>
        <v>0</v>
      </c>
      <c r="KT45" s="40"/>
      <c r="KU45" s="40"/>
      <c r="KV45" s="63">
        <f t="shared" si="283"/>
        <v>0</v>
      </c>
      <c r="KW45" s="40"/>
      <c r="KX45" s="40"/>
      <c r="KY45" s="63">
        <f t="shared" si="284"/>
        <v>0</v>
      </c>
      <c r="KZ45" s="40"/>
      <c r="LA45" s="40"/>
      <c r="LB45" s="63">
        <f t="shared" si="285"/>
        <v>0</v>
      </c>
      <c r="LC45" s="40"/>
      <c r="LD45" s="40"/>
      <c r="LE45" s="63">
        <f t="shared" si="286"/>
        <v>0</v>
      </c>
      <c r="LF45" s="40"/>
      <c r="LG45" s="40"/>
      <c r="LH45" s="63">
        <f t="shared" si="287"/>
        <v>0</v>
      </c>
      <c r="LI45" s="40"/>
      <c r="LJ45" s="40"/>
      <c r="LK45" s="63">
        <f t="shared" si="288"/>
        <v>0</v>
      </c>
      <c r="LL45" s="40"/>
      <c r="LM45" s="40"/>
      <c r="LN45" s="63">
        <f t="shared" si="289"/>
        <v>0</v>
      </c>
      <c r="LO45" s="35">
        <f t="shared" si="290"/>
        <v>0</v>
      </c>
      <c r="LP45" s="40">
        <f t="shared" si="291"/>
        <v>0</v>
      </c>
      <c r="LQ45" s="63">
        <f t="shared" si="292"/>
        <v>0</v>
      </c>
      <c r="LR45" s="40"/>
      <c r="LS45" s="40"/>
      <c r="LT45" s="63">
        <f t="shared" si="293"/>
        <v>0</v>
      </c>
      <c r="LU45" s="40"/>
      <c r="LV45" s="40"/>
      <c r="LW45" s="63">
        <f t="shared" si="294"/>
        <v>0</v>
      </c>
      <c r="LX45" s="35">
        <f t="shared" si="295"/>
        <v>0</v>
      </c>
      <c r="LY45" s="40">
        <f t="shared" si="296"/>
        <v>0</v>
      </c>
      <c r="LZ45" s="63">
        <f t="shared" si="297"/>
        <v>0</v>
      </c>
      <c r="MA45" s="35">
        <f t="shared" si="298"/>
        <v>0</v>
      </c>
      <c r="MB45" s="40">
        <f t="shared" si="299"/>
        <v>0</v>
      </c>
      <c r="MC45" s="63">
        <f t="shared" si="300"/>
        <v>0</v>
      </c>
      <c r="MD45" s="40"/>
      <c r="ME45" s="40"/>
      <c r="MF45" s="63">
        <f t="shared" si="301"/>
        <v>0</v>
      </c>
      <c r="MG45" s="40">
        <f>1567696-55233-7935+38214</f>
        <v>1542742</v>
      </c>
      <c r="MH45" s="40"/>
      <c r="MI45" s="63">
        <f t="shared" si="302"/>
        <v>1542742</v>
      </c>
      <c r="MJ45" s="40"/>
      <c r="MK45" s="40"/>
      <c r="ML45" s="63">
        <f t="shared" si="303"/>
        <v>0</v>
      </c>
      <c r="MM45" s="40"/>
      <c r="MN45" s="40"/>
      <c r="MO45" s="63">
        <f t="shared" si="304"/>
        <v>0</v>
      </c>
      <c r="MP45" s="40"/>
      <c r="MQ45" s="40"/>
      <c r="MR45" s="63">
        <f t="shared" si="305"/>
        <v>0</v>
      </c>
      <c r="MS45" s="35"/>
      <c r="MT45" s="40"/>
      <c r="MU45" s="63">
        <f t="shared" si="306"/>
        <v>0</v>
      </c>
      <c r="MV45" s="40"/>
      <c r="MW45" s="40"/>
      <c r="MX45" s="63">
        <f t="shared" si="307"/>
        <v>0</v>
      </c>
      <c r="MY45" s="40"/>
      <c r="MZ45" s="40"/>
      <c r="NA45" s="63">
        <f t="shared" si="308"/>
        <v>0</v>
      </c>
      <c r="NB45" s="40"/>
      <c r="NC45" s="40"/>
      <c r="ND45" s="63">
        <f t="shared" si="309"/>
        <v>0</v>
      </c>
      <c r="NE45" s="35"/>
      <c r="NF45" s="40"/>
      <c r="NG45" s="63">
        <f t="shared" si="310"/>
        <v>0</v>
      </c>
      <c r="NH45" s="35"/>
      <c r="NI45" s="40"/>
      <c r="NJ45" s="63">
        <f t="shared" si="311"/>
        <v>0</v>
      </c>
      <c r="NK45" s="35">
        <f t="shared" si="312"/>
        <v>1542742</v>
      </c>
      <c r="NL45" s="40">
        <f t="shared" si="313"/>
        <v>0</v>
      </c>
      <c r="NM45" s="63">
        <f t="shared" si="314"/>
        <v>1542742</v>
      </c>
      <c r="NN45" s="40"/>
      <c r="NO45" s="40"/>
      <c r="NP45" s="63">
        <f t="shared" si="315"/>
        <v>0</v>
      </c>
      <c r="NQ45" s="40"/>
      <c r="NR45" s="40"/>
      <c r="NS45" s="63">
        <f t="shared" si="316"/>
        <v>0</v>
      </c>
      <c r="NT45" s="40"/>
      <c r="NU45" s="40"/>
      <c r="NV45" s="63">
        <f t="shared" si="317"/>
        <v>0</v>
      </c>
      <c r="NW45" s="35"/>
      <c r="NX45" s="40"/>
      <c r="NY45" s="63">
        <f t="shared" si="318"/>
        <v>0</v>
      </c>
      <c r="NZ45" s="40"/>
      <c r="OA45" s="40"/>
      <c r="OB45" s="63">
        <f t="shared" si="319"/>
        <v>0</v>
      </c>
      <c r="OC45" s="40"/>
      <c r="OD45" s="40"/>
      <c r="OE45" s="63">
        <f t="shared" si="1432"/>
        <v>0</v>
      </c>
      <c r="OF45" s="35">
        <f t="shared" si="321"/>
        <v>0</v>
      </c>
      <c r="OG45" s="40">
        <f t="shared" si="321"/>
        <v>0</v>
      </c>
      <c r="OH45" s="63">
        <f t="shared" si="321"/>
        <v>0</v>
      </c>
      <c r="OI45" s="35"/>
      <c r="OJ45" s="40"/>
      <c r="OK45" s="63">
        <f t="shared" si="322"/>
        <v>0</v>
      </c>
      <c r="OL45" s="35"/>
      <c r="OM45" s="40"/>
      <c r="ON45" s="63">
        <f t="shared" si="323"/>
        <v>0</v>
      </c>
      <c r="OO45" s="35"/>
      <c r="OP45" s="40"/>
      <c r="OQ45" s="63">
        <f t="shared" si="324"/>
        <v>0</v>
      </c>
      <c r="OR45" s="35"/>
      <c r="OS45" s="40"/>
      <c r="OT45" s="63">
        <f t="shared" si="325"/>
        <v>0</v>
      </c>
      <c r="OU45" s="35"/>
      <c r="OV45" s="40"/>
      <c r="OW45" s="63">
        <f t="shared" si="326"/>
        <v>0</v>
      </c>
      <c r="OX45" s="35"/>
      <c r="OY45" s="40"/>
      <c r="OZ45" s="63">
        <f t="shared" si="327"/>
        <v>0</v>
      </c>
      <c r="PA45" s="35"/>
      <c r="PB45" s="40"/>
      <c r="PC45" s="63">
        <f t="shared" si="1433"/>
        <v>0</v>
      </c>
      <c r="PD45" s="35"/>
      <c r="PE45" s="40"/>
      <c r="PF45" s="63">
        <f t="shared" si="1434"/>
        <v>0</v>
      </c>
      <c r="PG45" s="35"/>
      <c r="PH45" s="40"/>
      <c r="PI45" s="63">
        <f t="shared" si="1435"/>
        <v>0</v>
      </c>
      <c r="PJ45" s="35"/>
      <c r="PK45" s="40"/>
      <c r="PL45" s="63">
        <f t="shared" si="1436"/>
        <v>0</v>
      </c>
      <c r="PM45" s="35">
        <f t="shared" si="332"/>
        <v>0</v>
      </c>
      <c r="PN45" s="40">
        <f t="shared" si="332"/>
        <v>0</v>
      </c>
      <c r="PO45" s="63">
        <f t="shared" si="332"/>
        <v>0</v>
      </c>
      <c r="PP45" s="35"/>
      <c r="PQ45" s="40"/>
      <c r="PR45" s="63">
        <f t="shared" si="333"/>
        <v>0</v>
      </c>
      <c r="PS45" s="35"/>
      <c r="PT45" s="40"/>
      <c r="PU45" s="63">
        <f t="shared" si="334"/>
        <v>0</v>
      </c>
      <c r="PV45" s="40"/>
      <c r="PW45" s="40"/>
      <c r="PX45" s="63">
        <f t="shared" si="335"/>
        <v>0</v>
      </c>
      <c r="PY45" s="35">
        <f t="shared" si="336"/>
        <v>0</v>
      </c>
      <c r="PZ45" s="40">
        <f t="shared" si="337"/>
        <v>0</v>
      </c>
      <c r="QA45" s="63">
        <f t="shared" si="338"/>
        <v>0</v>
      </c>
      <c r="QB45" s="35">
        <f t="shared" si="1437"/>
        <v>0</v>
      </c>
      <c r="QC45" s="40">
        <f t="shared" si="1438"/>
        <v>0</v>
      </c>
      <c r="QD45" s="63">
        <f t="shared" si="1439"/>
        <v>0</v>
      </c>
      <c r="QE45" s="35">
        <f t="shared" si="1440"/>
        <v>1542742</v>
      </c>
      <c r="QF45" s="40">
        <f t="shared" si="1441"/>
        <v>0</v>
      </c>
      <c r="QG45" s="63">
        <f t="shared" si="1442"/>
        <v>1542742</v>
      </c>
      <c r="QH45" s="35">
        <f t="shared" si="1443"/>
        <v>1542742</v>
      </c>
      <c r="QI45" s="40">
        <f t="shared" si="1444"/>
        <v>0</v>
      </c>
      <c r="QJ45" s="63">
        <f t="shared" si="1445"/>
        <v>1542742</v>
      </c>
      <c r="QK45" s="35"/>
      <c r="QL45" s="40"/>
      <c r="QM45" s="55"/>
      <c r="QN45" s="35">
        <f t="shared" si="339"/>
        <v>1542742</v>
      </c>
      <c r="QO45" s="40">
        <f t="shared" si="340"/>
        <v>0</v>
      </c>
      <c r="QP45" s="63">
        <f t="shared" si="341"/>
        <v>1542742</v>
      </c>
      <c r="QQ45" s="35">
        <f t="shared" si="1446"/>
        <v>1542742</v>
      </c>
      <c r="QR45" s="40">
        <f t="shared" si="1447"/>
        <v>0</v>
      </c>
      <c r="QS45" s="63">
        <f t="shared" si="1448"/>
        <v>1542742</v>
      </c>
    </row>
    <row r="46" spans="1:461" ht="15.75">
      <c r="A46" s="6">
        <v>34</v>
      </c>
      <c r="B46" s="15" t="s">
        <v>32</v>
      </c>
      <c r="C46" s="40">
        <f>889236+34302+5873</f>
        <v>929411</v>
      </c>
      <c r="D46" s="40">
        <f>1367-116</f>
        <v>1251</v>
      </c>
      <c r="E46" s="63">
        <f t="shared" si="146"/>
        <v>930662</v>
      </c>
      <c r="F46" s="40">
        <f>386915+15135+471+1930+10326</f>
        <v>414777</v>
      </c>
      <c r="G46" s="40">
        <f>488+550+400+333+5690</f>
        <v>7461</v>
      </c>
      <c r="H46" s="63">
        <f t="shared" si="147"/>
        <v>422238</v>
      </c>
      <c r="I46" s="40">
        <f>374594+16825+564+8601</f>
        <v>400584</v>
      </c>
      <c r="J46" s="40">
        <f>45+20+627+8397+261+741-3703+3703+320-320+3906</f>
        <v>13997</v>
      </c>
      <c r="K46" s="63">
        <f t="shared" si="148"/>
        <v>414581</v>
      </c>
      <c r="L46" s="40">
        <f>453598+25201+1720+26311</f>
        <v>506830</v>
      </c>
      <c r="M46" s="40">
        <f>525+711+1437-219</f>
        <v>2454</v>
      </c>
      <c r="N46" s="63">
        <f t="shared" si="149"/>
        <v>509284</v>
      </c>
      <c r="O46" s="40">
        <f>371582+16229+6095+385+7388</f>
        <v>401679</v>
      </c>
      <c r="P46" s="40">
        <f>486+657+2951+454-608+217-1258+972+286+6289+2095</f>
        <v>12541</v>
      </c>
      <c r="Q46" s="63">
        <f t="shared" si="150"/>
        <v>414220</v>
      </c>
      <c r="R46" s="40">
        <f>358415+700+15367-2488+9804</f>
        <v>381798</v>
      </c>
      <c r="S46" s="40">
        <f>23+576+116+626-20</f>
        <v>1321</v>
      </c>
      <c r="T46" s="63">
        <f t="shared" si="151"/>
        <v>383119</v>
      </c>
      <c r="U46" s="40">
        <f>19405+441</f>
        <v>19846</v>
      </c>
      <c r="V46" s="40">
        <v>1060</v>
      </c>
      <c r="W46" s="63">
        <f t="shared" si="152"/>
        <v>20906</v>
      </c>
      <c r="X46" s="40">
        <f>44209+2362+320+11056</f>
        <v>57947</v>
      </c>
      <c r="Y46" s="40">
        <f>-51+430-55</f>
        <v>324</v>
      </c>
      <c r="Z46" s="63">
        <f t="shared" si="153"/>
        <v>58271</v>
      </c>
      <c r="AA46" s="40">
        <f>342108+3544+1526-52953</f>
        <v>294225</v>
      </c>
      <c r="AB46" s="40"/>
      <c r="AC46" s="63">
        <f t="shared" si="154"/>
        <v>294225</v>
      </c>
      <c r="AD46" s="35">
        <f t="shared" si="155"/>
        <v>3407097</v>
      </c>
      <c r="AE46" s="40">
        <f t="shared" si="156"/>
        <v>40409</v>
      </c>
      <c r="AF46" s="63">
        <f t="shared" si="157"/>
        <v>3447506</v>
      </c>
      <c r="AG46" s="40"/>
      <c r="AH46" s="40"/>
      <c r="AI46" s="63">
        <f t="shared" si="158"/>
        <v>0</v>
      </c>
      <c r="AJ46" s="40"/>
      <c r="AK46" s="40"/>
      <c r="AL46" s="63">
        <f t="shared" si="159"/>
        <v>0</v>
      </c>
      <c r="AM46" s="40"/>
      <c r="AN46" s="40"/>
      <c r="AO46" s="63">
        <f t="shared" si="160"/>
        <v>0</v>
      </c>
      <c r="AP46" s="40"/>
      <c r="AQ46" s="40"/>
      <c r="AR46" s="63">
        <f t="shared" si="161"/>
        <v>0</v>
      </c>
      <c r="AS46" s="40"/>
      <c r="AT46" s="40"/>
      <c r="AU46" s="63">
        <f t="shared" si="162"/>
        <v>0</v>
      </c>
      <c r="AV46" s="40"/>
      <c r="AW46" s="40"/>
      <c r="AX46" s="63">
        <f t="shared" si="163"/>
        <v>0</v>
      </c>
      <c r="AY46" s="40"/>
      <c r="AZ46" s="40"/>
      <c r="BA46" s="63">
        <f t="shared" si="164"/>
        <v>0</v>
      </c>
      <c r="BB46" s="40"/>
      <c r="BC46" s="40"/>
      <c r="BD46" s="63">
        <f t="shared" si="165"/>
        <v>0</v>
      </c>
      <c r="BE46" s="40"/>
      <c r="BF46" s="40"/>
      <c r="BG46" s="63">
        <f t="shared" si="1430"/>
        <v>0</v>
      </c>
      <c r="BH46" s="35"/>
      <c r="BI46" s="40"/>
      <c r="BJ46" s="63">
        <f t="shared" si="167"/>
        <v>0</v>
      </c>
      <c r="BK46" s="35"/>
      <c r="BL46" s="40"/>
      <c r="BM46" s="63">
        <f t="shared" si="168"/>
        <v>0</v>
      </c>
      <c r="BN46" s="35"/>
      <c r="BO46" s="40"/>
      <c r="BP46" s="63">
        <f t="shared" si="169"/>
        <v>0</v>
      </c>
      <c r="BQ46" s="35"/>
      <c r="BR46" s="40"/>
      <c r="BS46" s="63">
        <f t="shared" si="170"/>
        <v>0</v>
      </c>
      <c r="BT46" s="35"/>
      <c r="BU46" s="40"/>
      <c r="BV46" s="63">
        <f t="shared" si="171"/>
        <v>0</v>
      </c>
      <c r="BW46" s="35"/>
      <c r="BX46" s="40"/>
      <c r="BY46" s="63">
        <f t="shared" si="172"/>
        <v>0</v>
      </c>
      <c r="BZ46" s="35"/>
      <c r="CA46" s="40"/>
      <c r="CB46" s="63">
        <f t="shared" si="1431"/>
        <v>0</v>
      </c>
      <c r="CC46" s="35">
        <f t="shared" si="174"/>
        <v>0</v>
      </c>
      <c r="CD46" s="40">
        <f t="shared" si="174"/>
        <v>0</v>
      </c>
      <c r="CE46" s="63">
        <f t="shared" si="174"/>
        <v>0</v>
      </c>
      <c r="CF46" s="40"/>
      <c r="CG46" s="40"/>
      <c r="CH46" s="63">
        <f t="shared" si="175"/>
        <v>0</v>
      </c>
      <c r="CI46" s="40"/>
      <c r="CJ46" s="40"/>
      <c r="CK46" s="63">
        <f t="shared" si="176"/>
        <v>0</v>
      </c>
      <c r="CL46" s="40"/>
      <c r="CM46" s="40"/>
      <c r="CN46" s="63">
        <f t="shared" si="177"/>
        <v>0</v>
      </c>
      <c r="CO46" s="40"/>
      <c r="CP46" s="40"/>
      <c r="CQ46" s="63">
        <f t="shared" si="178"/>
        <v>0</v>
      </c>
      <c r="CR46" s="40"/>
      <c r="CS46" s="40"/>
      <c r="CT46" s="63">
        <f t="shared" si="179"/>
        <v>0</v>
      </c>
      <c r="CU46" s="40"/>
      <c r="CV46" s="40"/>
      <c r="CW46" s="63">
        <f t="shared" si="180"/>
        <v>0</v>
      </c>
      <c r="CX46" s="40"/>
      <c r="CY46" s="40"/>
      <c r="CZ46" s="63">
        <f t="shared" si="181"/>
        <v>0</v>
      </c>
      <c r="DA46" s="35">
        <f t="shared" si="182"/>
        <v>0</v>
      </c>
      <c r="DB46" s="40">
        <f t="shared" si="183"/>
        <v>0</v>
      </c>
      <c r="DC46" s="63">
        <f t="shared" si="184"/>
        <v>0</v>
      </c>
      <c r="DD46" s="40"/>
      <c r="DE46" s="40"/>
      <c r="DF46" s="63">
        <f t="shared" si="185"/>
        <v>0</v>
      </c>
      <c r="DG46" s="40"/>
      <c r="DH46" s="40"/>
      <c r="DI46" s="63">
        <f t="shared" si="186"/>
        <v>0</v>
      </c>
      <c r="DJ46" s="40"/>
      <c r="DK46" s="40"/>
      <c r="DL46" s="63">
        <f t="shared" si="187"/>
        <v>0</v>
      </c>
      <c r="DM46" s="35">
        <f t="shared" si="188"/>
        <v>0</v>
      </c>
      <c r="DN46" s="40">
        <f t="shared" si="189"/>
        <v>0</v>
      </c>
      <c r="DO46" s="63">
        <f t="shared" si="190"/>
        <v>0</v>
      </c>
      <c r="DP46" s="40"/>
      <c r="DQ46" s="40"/>
      <c r="DR46" s="63">
        <f t="shared" si="191"/>
        <v>0</v>
      </c>
      <c r="DS46" s="40"/>
      <c r="DT46" s="40"/>
      <c r="DU46" s="63">
        <f t="shared" si="192"/>
        <v>0</v>
      </c>
      <c r="DV46" s="40"/>
      <c r="DW46" s="40"/>
      <c r="DX46" s="63">
        <f t="shared" si="193"/>
        <v>0</v>
      </c>
      <c r="DY46" s="35">
        <f t="shared" si="194"/>
        <v>0</v>
      </c>
      <c r="DZ46" s="40">
        <f t="shared" si="195"/>
        <v>0</v>
      </c>
      <c r="EA46" s="63">
        <f t="shared" si="196"/>
        <v>0</v>
      </c>
      <c r="EB46" s="40"/>
      <c r="EC46" s="40"/>
      <c r="ED46" s="63">
        <f t="shared" si="197"/>
        <v>0</v>
      </c>
      <c r="EE46" s="40"/>
      <c r="EF46" s="40"/>
      <c r="EG46" s="63">
        <f t="shared" si="198"/>
        <v>0</v>
      </c>
      <c r="EH46" s="40"/>
      <c r="EI46" s="40"/>
      <c r="EJ46" s="63">
        <f t="shared" si="199"/>
        <v>0</v>
      </c>
      <c r="EK46" s="40"/>
      <c r="EL46" s="40"/>
      <c r="EM46" s="63">
        <f t="shared" si="200"/>
        <v>0</v>
      </c>
      <c r="EN46" s="40"/>
      <c r="EO46" s="40"/>
      <c r="EP46" s="63">
        <f t="shared" si="201"/>
        <v>0</v>
      </c>
      <c r="EQ46" s="40"/>
      <c r="ER46" s="40"/>
      <c r="ES46" s="63">
        <f t="shared" si="202"/>
        <v>0</v>
      </c>
      <c r="ET46" s="40"/>
      <c r="EU46" s="40"/>
      <c r="EV46" s="63">
        <f t="shared" si="203"/>
        <v>0</v>
      </c>
      <c r="EW46" s="35">
        <f t="shared" si="204"/>
        <v>0</v>
      </c>
      <c r="EX46" s="40">
        <f t="shared" si="205"/>
        <v>0</v>
      </c>
      <c r="EY46" s="63">
        <f t="shared" si="206"/>
        <v>0</v>
      </c>
      <c r="EZ46" s="40"/>
      <c r="FA46" s="40"/>
      <c r="FB46" s="63">
        <f t="shared" si="207"/>
        <v>0</v>
      </c>
      <c r="FC46" s="40"/>
      <c r="FD46" s="40"/>
      <c r="FE46" s="63">
        <f t="shared" si="208"/>
        <v>0</v>
      </c>
      <c r="FF46" s="35">
        <f t="shared" si="209"/>
        <v>0</v>
      </c>
      <c r="FG46" s="40">
        <f t="shared" si="210"/>
        <v>0</v>
      </c>
      <c r="FH46" s="63">
        <f t="shared" si="211"/>
        <v>0</v>
      </c>
      <c r="FI46" s="40"/>
      <c r="FJ46" s="40"/>
      <c r="FK46" s="63">
        <f t="shared" si="212"/>
        <v>0</v>
      </c>
      <c r="FL46" s="40"/>
      <c r="FM46" s="40"/>
      <c r="FN46" s="63">
        <f t="shared" si="213"/>
        <v>0</v>
      </c>
      <c r="FO46" s="40"/>
      <c r="FP46" s="40"/>
      <c r="FQ46" s="63">
        <f t="shared" si="214"/>
        <v>0</v>
      </c>
      <c r="FR46" s="40"/>
      <c r="FS46" s="40"/>
      <c r="FT46" s="63">
        <f t="shared" si="215"/>
        <v>0</v>
      </c>
      <c r="FU46" s="35">
        <f t="shared" si="216"/>
        <v>0</v>
      </c>
      <c r="FV46" s="40">
        <f t="shared" si="217"/>
        <v>0</v>
      </c>
      <c r="FW46" s="63">
        <f t="shared" si="218"/>
        <v>0</v>
      </c>
      <c r="FX46" s="40"/>
      <c r="FY46" s="40"/>
      <c r="FZ46" s="63">
        <f t="shared" si="219"/>
        <v>0</v>
      </c>
      <c r="GA46" s="35"/>
      <c r="GB46" s="40"/>
      <c r="GC46" s="63">
        <f t="shared" si="220"/>
        <v>0</v>
      </c>
      <c r="GD46" s="40"/>
      <c r="GE46" s="40"/>
      <c r="GF46" s="63">
        <f t="shared" si="221"/>
        <v>0</v>
      </c>
      <c r="GG46" s="35">
        <f t="shared" si="222"/>
        <v>0</v>
      </c>
      <c r="GH46" s="40">
        <f t="shared" si="223"/>
        <v>0</v>
      </c>
      <c r="GI46" s="63">
        <f t="shared" si="224"/>
        <v>0</v>
      </c>
      <c r="GJ46" s="35">
        <f t="shared" si="225"/>
        <v>0</v>
      </c>
      <c r="GK46" s="40">
        <f t="shared" si="226"/>
        <v>0</v>
      </c>
      <c r="GL46" s="63">
        <f t="shared" si="227"/>
        <v>0</v>
      </c>
      <c r="GM46" s="40"/>
      <c r="GN46" s="40"/>
      <c r="GO46" s="63">
        <f t="shared" si="228"/>
        <v>0</v>
      </c>
      <c r="GP46" s="40"/>
      <c r="GQ46" s="40"/>
      <c r="GR46" s="63">
        <f t="shared" si="229"/>
        <v>0</v>
      </c>
      <c r="GS46" s="40"/>
      <c r="GT46" s="40"/>
      <c r="GU46" s="63">
        <f t="shared" si="230"/>
        <v>0</v>
      </c>
      <c r="GV46" s="40"/>
      <c r="GW46" s="40"/>
      <c r="GX46" s="63">
        <f t="shared" si="231"/>
        <v>0</v>
      </c>
      <c r="GY46" s="40"/>
      <c r="GZ46" s="40"/>
      <c r="HA46" s="63">
        <f t="shared" si="232"/>
        <v>0</v>
      </c>
      <c r="HB46" s="40"/>
      <c r="HC46" s="40"/>
      <c r="HD46" s="63">
        <f t="shared" si="233"/>
        <v>0</v>
      </c>
      <c r="HE46" s="35">
        <f t="shared" si="234"/>
        <v>0</v>
      </c>
      <c r="HF46" s="40">
        <f t="shared" si="235"/>
        <v>0</v>
      </c>
      <c r="HG46" s="63">
        <f t="shared" si="236"/>
        <v>0</v>
      </c>
      <c r="HH46" s="40"/>
      <c r="HI46" s="40"/>
      <c r="HJ46" s="63">
        <f t="shared" si="237"/>
        <v>0</v>
      </c>
      <c r="HK46" s="35"/>
      <c r="HL46" s="40"/>
      <c r="HM46" s="63">
        <f t="shared" si="238"/>
        <v>0</v>
      </c>
      <c r="HN46" s="35">
        <f t="shared" si="239"/>
        <v>0</v>
      </c>
      <c r="HO46" s="40">
        <f t="shared" si="240"/>
        <v>0</v>
      </c>
      <c r="HP46" s="63">
        <f t="shared" si="241"/>
        <v>0</v>
      </c>
      <c r="HQ46" s="40"/>
      <c r="HR46" s="40"/>
      <c r="HS46" s="63">
        <f t="shared" si="242"/>
        <v>0</v>
      </c>
      <c r="HT46" s="35"/>
      <c r="HU46" s="40"/>
      <c r="HV46" s="63">
        <f t="shared" si="243"/>
        <v>0</v>
      </c>
      <c r="HW46" s="40"/>
      <c r="HX46" s="40"/>
      <c r="HY46" s="63">
        <f t="shared" si="244"/>
        <v>0</v>
      </c>
      <c r="HZ46" s="35"/>
      <c r="IA46" s="40"/>
      <c r="IB46" s="63">
        <f t="shared" si="245"/>
        <v>0</v>
      </c>
      <c r="IC46" s="35">
        <f t="shared" si="246"/>
        <v>0</v>
      </c>
      <c r="ID46" s="40">
        <f t="shared" si="247"/>
        <v>0</v>
      </c>
      <c r="IE46" s="63">
        <f t="shared" si="248"/>
        <v>0</v>
      </c>
      <c r="IF46" s="40"/>
      <c r="IG46" s="40"/>
      <c r="IH46" s="63">
        <f t="shared" si="249"/>
        <v>0</v>
      </c>
      <c r="II46" s="35"/>
      <c r="IJ46" s="40"/>
      <c r="IK46" s="63">
        <f t="shared" si="250"/>
        <v>0</v>
      </c>
      <c r="IL46" s="40"/>
      <c r="IM46" s="40"/>
      <c r="IN46" s="63">
        <f t="shared" si="251"/>
        <v>0</v>
      </c>
      <c r="IO46" s="35">
        <f t="shared" si="252"/>
        <v>0</v>
      </c>
      <c r="IP46" s="40">
        <f t="shared" si="253"/>
        <v>0</v>
      </c>
      <c r="IQ46" s="63">
        <f t="shared" si="254"/>
        <v>0</v>
      </c>
      <c r="IR46" s="40"/>
      <c r="IS46" s="40"/>
      <c r="IT46" s="63">
        <f t="shared" si="255"/>
        <v>0</v>
      </c>
      <c r="IU46" s="40"/>
      <c r="IV46" s="40"/>
      <c r="IW46" s="63">
        <f t="shared" si="256"/>
        <v>0</v>
      </c>
      <c r="IX46" s="40"/>
      <c r="IY46" s="40"/>
      <c r="IZ46" s="63">
        <f t="shared" si="257"/>
        <v>0</v>
      </c>
      <c r="JA46" s="35">
        <f t="shared" si="258"/>
        <v>0</v>
      </c>
      <c r="JB46" s="40">
        <f t="shared" si="259"/>
        <v>0</v>
      </c>
      <c r="JC46" s="63">
        <f t="shared" si="260"/>
        <v>0</v>
      </c>
      <c r="JD46" s="40"/>
      <c r="JE46" s="40"/>
      <c r="JF46" s="63">
        <f t="shared" si="261"/>
        <v>0</v>
      </c>
      <c r="JG46" s="40"/>
      <c r="JH46" s="40"/>
      <c r="JI46" s="63">
        <f t="shared" si="262"/>
        <v>0</v>
      </c>
      <c r="JJ46" s="40"/>
      <c r="JK46" s="40"/>
      <c r="JL46" s="63">
        <f t="shared" si="263"/>
        <v>0</v>
      </c>
      <c r="JM46" s="35">
        <f t="shared" si="264"/>
        <v>0</v>
      </c>
      <c r="JN46" s="40">
        <f t="shared" si="265"/>
        <v>0</v>
      </c>
      <c r="JO46" s="63">
        <f t="shared" si="266"/>
        <v>0</v>
      </c>
      <c r="JP46" s="40"/>
      <c r="JQ46" s="40"/>
      <c r="JR46" s="63">
        <f t="shared" si="267"/>
        <v>0</v>
      </c>
      <c r="JS46" s="35"/>
      <c r="JT46" s="40"/>
      <c r="JU46" s="63">
        <f t="shared" si="268"/>
        <v>0</v>
      </c>
      <c r="JV46" s="35"/>
      <c r="JW46" s="40"/>
      <c r="JX46" s="63">
        <f t="shared" si="269"/>
        <v>0</v>
      </c>
      <c r="JY46" s="35">
        <f t="shared" si="270"/>
        <v>0</v>
      </c>
      <c r="JZ46" s="40">
        <f t="shared" si="271"/>
        <v>0</v>
      </c>
      <c r="KA46" s="63">
        <f t="shared" si="272"/>
        <v>0</v>
      </c>
      <c r="KB46" s="40"/>
      <c r="KC46" s="40"/>
      <c r="KD46" s="63">
        <f t="shared" si="273"/>
        <v>0</v>
      </c>
      <c r="KE46" s="35">
        <f t="shared" si="274"/>
        <v>0</v>
      </c>
      <c r="KF46" s="40">
        <f t="shared" si="275"/>
        <v>0</v>
      </c>
      <c r="KG46" s="63">
        <f t="shared" si="276"/>
        <v>0</v>
      </c>
      <c r="KH46" s="35"/>
      <c r="KI46" s="40"/>
      <c r="KJ46" s="63">
        <f t="shared" si="277"/>
        <v>0</v>
      </c>
      <c r="KK46" s="40"/>
      <c r="KL46" s="40"/>
      <c r="KM46" s="63">
        <f t="shared" si="278"/>
        <v>0</v>
      </c>
      <c r="KN46" s="40"/>
      <c r="KO46" s="40"/>
      <c r="KP46" s="63">
        <f t="shared" si="279"/>
        <v>0</v>
      </c>
      <c r="KQ46" s="35">
        <f t="shared" si="280"/>
        <v>0</v>
      </c>
      <c r="KR46" s="40">
        <f t="shared" si="281"/>
        <v>0</v>
      </c>
      <c r="KS46" s="63">
        <f t="shared" si="282"/>
        <v>0</v>
      </c>
      <c r="KT46" s="40"/>
      <c r="KU46" s="40"/>
      <c r="KV46" s="63">
        <f t="shared" si="283"/>
        <v>0</v>
      </c>
      <c r="KW46" s="40"/>
      <c r="KX46" s="40"/>
      <c r="KY46" s="63">
        <f t="shared" si="284"/>
        <v>0</v>
      </c>
      <c r="KZ46" s="40"/>
      <c r="LA46" s="40"/>
      <c r="LB46" s="63">
        <f t="shared" si="285"/>
        <v>0</v>
      </c>
      <c r="LC46" s="40"/>
      <c r="LD46" s="40"/>
      <c r="LE46" s="63">
        <f t="shared" si="286"/>
        <v>0</v>
      </c>
      <c r="LF46" s="40"/>
      <c r="LG46" s="40"/>
      <c r="LH46" s="63">
        <f t="shared" si="287"/>
        <v>0</v>
      </c>
      <c r="LI46" s="40"/>
      <c r="LJ46" s="40"/>
      <c r="LK46" s="63">
        <f t="shared" si="288"/>
        <v>0</v>
      </c>
      <c r="LL46" s="40"/>
      <c r="LM46" s="40"/>
      <c r="LN46" s="63">
        <f t="shared" si="289"/>
        <v>0</v>
      </c>
      <c r="LO46" s="35">
        <f t="shared" si="290"/>
        <v>0</v>
      </c>
      <c r="LP46" s="40">
        <f t="shared" si="291"/>
        <v>0</v>
      </c>
      <c r="LQ46" s="63">
        <f t="shared" si="292"/>
        <v>0</v>
      </c>
      <c r="LR46" s="40"/>
      <c r="LS46" s="40"/>
      <c r="LT46" s="63">
        <f t="shared" si="293"/>
        <v>0</v>
      </c>
      <c r="LU46" s="40"/>
      <c r="LV46" s="40"/>
      <c r="LW46" s="63">
        <f t="shared" si="294"/>
        <v>0</v>
      </c>
      <c r="LX46" s="35">
        <f t="shared" si="295"/>
        <v>0</v>
      </c>
      <c r="LY46" s="40">
        <f t="shared" si="296"/>
        <v>0</v>
      </c>
      <c r="LZ46" s="63">
        <f t="shared" si="297"/>
        <v>0</v>
      </c>
      <c r="MA46" s="35">
        <f t="shared" si="298"/>
        <v>0</v>
      </c>
      <c r="MB46" s="40">
        <f t="shared" si="299"/>
        <v>0</v>
      </c>
      <c r="MC46" s="63">
        <f t="shared" si="300"/>
        <v>0</v>
      </c>
      <c r="MD46" s="40"/>
      <c r="ME46" s="40"/>
      <c r="MF46" s="63">
        <f t="shared" si="301"/>
        <v>0</v>
      </c>
      <c r="MG46" s="40"/>
      <c r="MH46" s="40"/>
      <c r="MI46" s="63">
        <f t="shared" si="302"/>
        <v>0</v>
      </c>
      <c r="MJ46" s="40"/>
      <c r="MK46" s="40"/>
      <c r="ML46" s="63">
        <f t="shared" si="303"/>
        <v>0</v>
      </c>
      <c r="MM46" s="40"/>
      <c r="MN46" s="40"/>
      <c r="MO46" s="63">
        <f t="shared" si="304"/>
        <v>0</v>
      </c>
      <c r="MP46" s="40"/>
      <c r="MQ46" s="40"/>
      <c r="MR46" s="63">
        <f t="shared" si="305"/>
        <v>0</v>
      </c>
      <c r="MS46" s="35"/>
      <c r="MT46" s="40"/>
      <c r="MU46" s="63">
        <f t="shared" si="306"/>
        <v>0</v>
      </c>
      <c r="MV46" s="40"/>
      <c r="MW46" s="40"/>
      <c r="MX46" s="63">
        <f t="shared" si="307"/>
        <v>0</v>
      </c>
      <c r="MY46" s="40"/>
      <c r="MZ46" s="40"/>
      <c r="NA46" s="63">
        <f t="shared" si="308"/>
        <v>0</v>
      </c>
      <c r="NB46" s="40"/>
      <c r="NC46" s="40"/>
      <c r="ND46" s="63">
        <f t="shared" si="309"/>
        <v>0</v>
      </c>
      <c r="NE46" s="35"/>
      <c r="NF46" s="40"/>
      <c r="NG46" s="63">
        <f t="shared" si="310"/>
        <v>0</v>
      </c>
      <c r="NH46" s="35"/>
      <c r="NI46" s="40"/>
      <c r="NJ46" s="63">
        <f t="shared" si="311"/>
        <v>0</v>
      </c>
      <c r="NK46" s="35">
        <f t="shared" si="312"/>
        <v>0</v>
      </c>
      <c r="NL46" s="40">
        <f t="shared" si="313"/>
        <v>0</v>
      </c>
      <c r="NM46" s="63">
        <f t="shared" si="314"/>
        <v>0</v>
      </c>
      <c r="NN46" s="40"/>
      <c r="NO46" s="40"/>
      <c r="NP46" s="63">
        <f t="shared" si="315"/>
        <v>0</v>
      </c>
      <c r="NQ46" s="40"/>
      <c r="NR46" s="40"/>
      <c r="NS46" s="63">
        <f t="shared" si="316"/>
        <v>0</v>
      </c>
      <c r="NT46" s="40"/>
      <c r="NU46" s="40"/>
      <c r="NV46" s="63">
        <f t="shared" si="317"/>
        <v>0</v>
      </c>
      <c r="NW46" s="35"/>
      <c r="NX46" s="40"/>
      <c r="NY46" s="63">
        <f t="shared" si="318"/>
        <v>0</v>
      </c>
      <c r="NZ46" s="40"/>
      <c r="OA46" s="40"/>
      <c r="OB46" s="63">
        <f t="shared" si="319"/>
        <v>0</v>
      </c>
      <c r="OC46" s="40"/>
      <c r="OD46" s="40"/>
      <c r="OE46" s="63">
        <f t="shared" si="1432"/>
        <v>0</v>
      </c>
      <c r="OF46" s="35">
        <f t="shared" si="321"/>
        <v>0</v>
      </c>
      <c r="OG46" s="40">
        <f t="shared" si="321"/>
        <v>0</v>
      </c>
      <c r="OH46" s="63">
        <f t="shared" si="321"/>
        <v>0</v>
      </c>
      <c r="OI46" s="35"/>
      <c r="OJ46" s="40"/>
      <c r="OK46" s="63">
        <f t="shared" si="322"/>
        <v>0</v>
      </c>
      <c r="OL46" s="35"/>
      <c r="OM46" s="40"/>
      <c r="ON46" s="63">
        <f t="shared" si="323"/>
        <v>0</v>
      </c>
      <c r="OO46" s="35"/>
      <c r="OP46" s="40"/>
      <c r="OQ46" s="63">
        <f t="shared" si="324"/>
        <v>0</v>
      </c>
      <c r="OR46" s="35"/>
      <c r="OS46" s="40"/>
      <c r="OT46" s="63">
        <f t="shared" si="325"/>
        <v>0</v>
      </c>
      <c r="OU46" s="35"/>
      <c r="OV46" s="40"/>
      <c r="OW46" s="63">
        <f t="shared" si="326"/>
        <v>0</v>
      </c>
      <c r="OX46" s="35"/>
      <c r="OY46" s="40"/>
      <c r="OZ46" s="63">
        <f t="shared" si="327"/>
        <v>0</v>
      </c>
      <c r="PA46" s="35"/>
      <c r="PB46" s="40"/>
      <c r="PC46" s="63">
        <f t="shared" si="1433"/>
        <v>0</v>
      </c>
      <c r="PD46" s="35"/>
      <c r="PE46" s="40"/>
      <c r="PF46" s="63">
        <f t="shared" si="1434"/>
        <v>0</v>
      </c>
      <c r="PG46" s="35"/>
      <c r="PH46" s="40"/>
      <c r="PI46" s="63">
        <f t="shared" si="1435"/>
        <v>0</v>
      </c>
      <c r="PJ46" s="35"/>
      <c r="PK46" s="40"/>
      <c r="PL46" s="63">
        <f t="shared" si="1436"/>
        <v>0</v>
      </c>
      <c r="PM46" s="35">
        <f t="shared" si="332"/>
        <v>0</v>
      </c>
      <c r="PN46" s="40">
        <f t="shared" si="332"/>
        <v>0</v>
      </c>
      <c r="PO46" s="63">
        <f t="shared" si="332"/>
        <v>0</v>
      </c>
      <c r="PP46" s="35"/>
      <c r="PQ46" s="40"/>
      <c r="PR46" s="63">
        <f t="shared" si="333"/>
        <v>0</v>
      </c>
      <c r="PS46" s="35"/>
      <c r="PT46" s="40"/>
      <c r="PU46" s="63">
        <f t="shared" si="334"/>
        <v>0</v>
      </c>
      <c r="PV46" s="40"/>
      <c r="PW46" s="40"/>
      <c r="PX46" s="63">
        <f t="shared" si="335"/>
        <v>0</v>
      </c>
      <c r="PY46" s="35">
        <f t="shared" si="336"/>
        <v>0</v>
      </c>
      <c r="PZ46" s="40">
        <f t="shared" si="337"/>
        <v>0</v>
      </c>
      <c r="QA46" s="63">
        <f t="shared" si="338"/>
        <v>0</v>
      </c>
      <c r="QB46" s="35">
        <f t="shared" si="1437"/>
        <v>0</v>
      </c>
      <c r="QC46" s="40">
        <f t="shared" si="1438"/>
        <v>0</v>
      </c>
      <c r="QD46" s="63">
        <f t="shared" si="1439"/>
        <v>0</v>
      </c>
      <c r="QE46" s="35">
        <f t="shared" si="1440"/>
        <v>0</v>
      </c>
      <c r="QF46" s="40">
        <f t="shared" si="1441"/>
        <v>0</v>
      </c>
      <c r="QG46" s="63">
        <f t="shared" si="1442"/>
        <v>0</v>
      </c>
      <c r="QH46" s="35">
        <f t="shared" si="1443"/>
        <v>0</v>
      </c>
      <c r="QI46" s="40">
        <f t="shared" si="1444"/>
        <v>0</v>
      </c>
      <c r="QJ46" s="63">
        <f t="shared" si="1445"/>
        <v>0</v>
      </c>
      <c r="QK46" s="35">
        <f t="shared" ref="QK46:QM47" si="1449">-AD46</f>
        <v>-3407097</v>
      </c>
      <c r="QL46" s="40">
        <f t="shared" si="1449"/>
        <v>-40409</v>
      </c>
      <c r="QM46" s="40">
        <f t="shared" si="1449"/>
        <v>-3447506</v>
      </c>
      <c r="QN46" s="35">
        <f t="shared" si="339"/>
        <v>-3407097</v>
      </c>
      <c r="QO46" s="40">
        <f t="shared" si="340"/>
        <v>-40409</v>
      </c>
      <c r="QP46" s="63">
        <f t="shared" si="341"/>
        <v>-3447506</v>
      </c>
      <c r="QQ46" s="35">
        <f t="shared" si="1446"/>
        <v>0</v>
      </c>
      <c r="QR46" s="40">
        <f t="shared" si="1447"/>
        <v>0</v>
      </c>
      <c r="QS46" s="63">
        <f t="shared" si="1448"/>
        <v>0</v>
      </c>
    </row>
    <row r="47" spans="1:461" ht="15.75">
      <c r="A47" s="6">
        <v>35</v>
      </c>
      <c r="B47" s="15" t="s">
        <v>33</v>
      </c>
      <c r="C47" s="40">
        <f>1300+150</f>
        <v>1450</v>
      </c>
      <c r="D47" s="40">
        <v>116</v>
      </c>
      <c r="E47" s="63">
        <f t="shared" si="146"/>
        <v>1566</v>
      </c>
      <c r="F47" s="40">
        <v>10672</v>
      </c>
      <c r="G47" s="40"/>
      <c r="H47" s="63">
        <f t="shared" si="147"/>
        <v>10672</v>
      </c>
      <c r="I47" s="40">
        <f>1966+8190</f>
        <v>10156</v>
      </c>
      <c r="J47" s="40"/>
      <c r="K47" s="63">
        <f t="shared" si="148"/>
        <v>10156</v>
      </c>
      <c r="L47" s="40">
        <f>1498-645+977</f>
        <v>1830</v>
      </c>
      <c r="M47" s="40">
        <v>219</v>
      </c>
      <c r="N47" s="63">
        <f t="shared" si="149"/>
        <v>2049</v>
      </c>
      <c r="O47" s="40">
        <f>900-900+365+1680</f>
        <v>2045</v>
      </c>
      <c r="P47" s="40">
        <v>608</v>
      </c>
      <c r="Q47" s="63">
        <f t="shared" si="150"/>
        <v>2653</v>
      </c>
      <c r="R47" s="40">
        <f>10442+2076+563</f>
        <v>13081</v>
      </c>
      <c r="S47" s="40">
        <v>20</v>
      </c>
      <c r="T47" s="63">
        <f t="shared" si="151"/>
        <v>13101</v>
      </c>
      <c r="U47" s="40"/>
      <c r="V47" s="40"/>
      <c r="W47" s="63">
        <f t="shared" si="152"/>
        <v>0</v>
      </c>
      <c r="X47" s="40">
        <v>583</v>
      </c>
      <c r="Y47" s="40">
        <v>55</v>
      </c>
      <c r="Z47" s="63">
        <f t="shared" si="153"/>
        <v>638</v>
      </c>
      <c r="AA47" s="40"/>
      <c r="AB47" s="40"/>
      <c r="AC47" s="63">
        <f t="shared" si="154"/>
        <v>0</v>
      </c>
      <c r="AD47" s="35">
        <f t="shared" si="155"/>
        <v>39817</v>
      </c>
      <c r="AE47" s="40">
        <f t="shared" si="156"/>
        <v>1018</v>
      </c>
      <c r="AF47" s="63">
        <f t="shared" si="157"/>
        <v>40835</v>
      </c>
      <c r="AG47" s="40"/>
      <c r="AH47" s="40"/>
      <c r="AI47" s="63">
        <f t="shared" si="158"/>
        <v>0</v>
      </c>
      <c r="AJ47" s="40"/>
      <c r="AK47" s="40"/>
      <c r="AL47" s="63">
        <f t="shared" si="159"/>
        <v>0</v>
      </c>
      <c r="AM47" s="40"/>
      <c r="AN47" s="40"/>
      <c r="AO47" s="63">
        <f t="shared" si="160"/>
        <v>0</v>
      </c>
      <c r="AP47" s="40"/>
      <c r="AQ47" s="40"/>
      <c r="AR47" s="63">
        <f t="shared" si="161"/>
        <v>0</v>
      </c>
      <c r="AS47" s="40"/>
      <c r="AT47" s="40"/>
      <c r="AU47" s="63">
        <f t="shared" si="162"/>
        <v>0</v>
      </c>
      <c r="AV47" s="40"/>
      <c r="AW47" s="40"/>
      <c r="AX47" s="63">
        <f t="shared" si="163"/>
        <v>0</v>
      </c>
      <c r="AY47" s="40"/>
      <c r="AZ47" s="40"/>
      <c r="BA47" s="63">
        <f t="shared" si="164"/>
        <v>0</v>
      </c>
      <c r="BB47" s="40"/>
      <c r="BC47" s="40"/>
      <c r="BD47" s="63">
        <f t="shared" si="165"/>
        <v>0</v>
      </c>
      <c r="BE47" s="40"/>
      <c r="BF47" s="40"/>
      <c r="BG47" s="63">
        <f t="shared" si="1430"/>
        <v>0</v>
      </c>
      <c r="BH47" s="35"/>
      <c r="BI47" s="40"/>
      <c r="BJ47" s="63">
        <f t="shared" si="167"/>
        <v>0</v>
      </c>
      <c r="BK47" s="35"/>
      <c r="BL47" s="40"/>
      <c r="BM47" s="63">
        <f t="shared" si="168"/>
        <v>0</v>
      </c>
      <c r="BN47" s="35"/>
      <c r="BO47" s="40"/>
      <c r="BP47" s="63">
        <f t="shared" si="169"/>
        <v>0</v>
      </c>
      <c r="BQ47" s="35"/>
      <c r="BR47" s="40"/>
      <c r="BS47" s="63">
        <f t="shared" si="170"/>
        <v>0</v>
      </c>
      <c r="BT47" s="35"/>
      <c r="BU47" s="40"/>
      <c r="BV47" s="63">
        <f t="shared" si="171"/>
        <v>0</v>
      </c>
      <c r="BW47" s="35"/>
      <c r="BX47" s="40"/>
      <c r="BY47" s="63">
        <f t="shared" si="172"/>
        <v>0</v>
      </c>
      <c r="BZ47" s="35"/>
      <c r="CA47" s="40"/>
      <c r="CB47" s="63">
        <f t="shared" si="1431"/>
        <v>0</v>
      </c>
      <c r="CC47" s="35">
        <f t="shared" si="174"/>
        <v>0</v>
      </c>
      <c r="CD47" s="40">
        <f t="shared" si="174"/>
        <v>0</v>
      </c>
      <c r="CE47" s="63">
        <f t="shared" si="174"/>
        <v>0</v>
      </c>
      <c r="CF47" s="40"/>
      <c r="CG47" s="40"/>
      <c r="CH47" s="63">
        <f t="shared" si="175"/>
        <v>0</v>
      </c>
      <c r="CI47" s="40"/>
      <c r="CJ47" s="40"/>
      <c r="CK47" s="63">
        <f t="shared" si="176"/>
        <v>0</v>
      </c>
      <c r="CL47" s="40"/>
      <c r="CM47" s="40"/>
      <c r="CN47" s="63">
        <f t="shared" si="177"/>
        <v>0</v>
      </c>
      <c r="CO47" s="40"/>
      <c r="CP47" s="40"/>
      <c r="CQ47" s="63">
        <f t="shared" si="178"/>
        <v>0</v>
      </c>
      <c r="CR47" s="40"/>
      <c r="CS47" s="40"/>
      <c r="CT47" s="63">
        <f t="shared" si="179"/>
        <v>0</v>
      </c>
      <c r="CU47" s="40"/>
      <c r="CV47" s="40"/>
      <c r="CW47" s="63">
        <f t="shared" si="180"/>
        <v>0</v>
      </c>
      <c r="CX47" s="40"/>
      <c r="CY47" s="40"/>
      <c r="CZ47" s="63">
        <f t="shared" si="181"/>
        <v>0</v>
      </c>
      <c r="DA47" s="35">
        <f t="shared" si="182"/>
        <v>0</v>
      </c>
      <c r="DB47" s="40">
        <f t="shared" si="183"/>
        <v>0</v>
      </c>
      <c r="DC47" s="63">
        <f t="shared" si="184"/>
        <v>0</v>
      </c>
      <c r="DD47" s="40"/>
      <c r="DE47" s="40"/>
      <c r="DF47" s="63">
        <f t="shared" si="185"/>
        <v>0</v>
      </c>
      <c r="DG47" s="40"/>
      <c r="DH47" s="40"/>
      <c r="DI47" s="63">
        <f t="shared" si="186"/>
        <v>0</v>
      </c>
      <c r="DJ47" s="40"/>
      <c r="DK47" s="40"/>
      <c r="DL47" s="63">
        <f t="shared" si="187"/>
        <v>0</v>
      </c>
      <c r="DM47" s="35">
        <f t="shared" si="188"/>
        <v>0</v>
      </c>
      <c r="DN47" s="40">
        <f t="shared" si="189"/>
        <v>0</v>
      </c>
      <c r="DO47" s="63">
        <f t="shared" si="190"/>
        <v>0</v>
      </c>
      <c r="DP47" s="40"/>
      <c r="DQ47" s="40"/>
      <c r="DR47" s="63">
        <f t="shared" si="191"/>
        <v>0</v>
      </c>
      <c r="DS47" s="40"/>
      <c r="DT47" s="40"/>
      <c r="DU47" s="63">
        <f t="shared" si="192"/>
        <v>0</v>
      </c>
      <c r="DV47" s="40"/>
      <c r="DW47" s="40"/>
      <c r="DX47" s="63">
        <f t="shared" si="193"/>
        <v>0</v>
      </c>
      <c r="DY47" s="35">
        <f t="shared" si="194"/>
        <v>0</v>
      </c>
      <c r="DZ47" s="40">
        <f t="shared" si="195"/>
        <v>0</v>
      </c>
      <c r="EA47" s="63">
        <f t="shared" si="196"/>
        <v>0</v>
      </c>
      <c r="EB47" s="40"/>
      <c r="EC47" s="40"/>
      <c r="ED47" s="63">
        <f t="shared" si="197"/>
        <v>0</v>
      </c>
      <c r="EE47" s="40"/>
      <c r="EF47" s="40"/>
      <c r="EG47" s="63">
        <f t="shared" si="198"/>
        <v>0</v>
      </c>
      <c r="EH47" s="40"/>
      <c r="EI47" s="40"/>
      <c r="EJ47" s="63">
        <f t="shared" si="199"/>
        <v>0</v>
      </c>
      <c r="EK47" s="40"/>
      <c r="EL47" s="40"/>
      <c r="EM47" s="63">
        <f t="shared" si="200"/>
        <v>0</v>
      </c>
      <c r="EN47" s="40"/>
      <c r="EO47" s="40"/>
      <c r="EP47" s="63">
        <f t="shared" si="201"/>
        <v>0</v>
      </c>
      <c r="EQ47" s="40"/>
      <c r="ER47" s="40"/>
      <c r="ES47" s="63">
        <f t="shared" si="202"/>
        <v>0</v>
      </c>
      <c r="ET47" s="40"/>
      <c r="EU47" s="40"/>
      <c r="EV47" s="63">
        <f t="shared" si="203"/>
        <v>0</v>
      </c>
      <c r="EW47" s="35">
        <f t="shared" si="204"/>
        <v>0</v>
      </c>
      <c r="EX47" s="40">
        <f t="shared" si="205"/>
        <v>0</v>
      </c>
      <c r="EY47" s="63">
        <f t="shared" si="206"/>
        <v>0</v>
      </c>
      <c r="EZ47" s="40"/>
      <c r="FA47" s="40"/>
      <c r="FB47" s="63">
        <f t="shared" si="207"/>
        <v>0</v>
      </c>
      <c r="FC47" s="40"/>
      <c r="FD47" s="40"/>
      <c r="FE47" s="63">
        <f t="shared" si="208"/>
        <v>0</v>
      </c>
      <c r="FF47" s="35">
        <f t="shared" si="209"/>
        <v>0</v>
      </c>
      <c r="FG47" s="40">
        <f t="shared" si="210"/>
        <v>0</v>
      </c>
      <c r="FH47" s="63">
        <f t="shared" si="211"/>
        <v>0</v>
      </c>
      <c r="FI47" s="40"/>
      <c r="FJ47" s="40"/>
      <c r="FK47" s="63">
        <f t="shared" si="212"/>
        <v>0</v>
      </c>
      <c r="FL47" s="40"/>
      <c r="FM47" s="40"/>
      <c r="FN47" s="63">
        <f t="shared" si="213"/>
        <v>0</v>
      </c>
      <c r="FO47" s="40"/>
      <c r="FP47" s="40"/>
      <c r="FQ47" s="63">
        <f t="shared" si="214"/>
        <v>0</v>
      </c>
      <c r="FR47" s="40"/>
      <c r="FS47" s="40"/>
      <c r="FT47" s="63">
        <f t="shared" si="215"/>
        <v>0</v>
      </c>
      <c r="FU47" s="35">
        <f t="shared" si="216"/>
        <v>0</v>
      </c>
      <c r="FV47" s="40">
        <f t="shared" si="217"/>
        <v>0</v>
      </c>
      <c r="FW47" s="63">
        <f t="shared" si="218"/>
        <v>0</v>
      </c>
      <c r="FX47" s="40"/>
      <c r="FY47" s="40"/>
      <c r="FZ47" s="63">
        <f t="shared" si="219"/>
        <v>0</v>
      </c>
      <c r="GA47" s="35"/>
      <c r="GB47" s="40"/>
      <c r="GC47" s="63">
        <f t="shared" si="220"/>
        <v>0</v>
      </c>
      <c r="GD47" s="40"/>
      <c r="GE47" s="40"/>
      <c r="GF47" s="63">
        <f t="shared" si="221"/>
        <v>0</v>
      </c>
      <c r="GG47" s="35">
        <f t="shared" si="222"/>
        <v>0</v>
      </c>
      <c r="GH47" s="40">
        <f t="shared" si="223"/>
        <v>0</v>
      </c>
      <c r="GI47" s="63">
        <f t="shared" si="224"/>
        <v>0</v>
      </c>
      <c r="GJ47" s="35">
        <f t="shared" si="225"/>
        <v>0</v>
      </c>
      <c r="GK47" s="40">
        <f t="shared" si="226"/>
        <v>0</v>
      </c>
      <c r="GL47" s="63">
        <f t="shared" si="227"/>
        <v>0</v>
      </c>
      <c r="GM47" s="40"/>
      <c r="GN47" s="40"/>
      <c r="GO47" s="63">
        <f t="shared" si="228"/>
        <v>0</v>
      </c>
      <c r="GP47" s="40"/>
      <c r="GQ47" s="40"/>
      <c r="GR47" s="63">
        <f t="shared" si="229"/>
        <v>0</v>
      </c>
      <c r="GS47" s="40"/>
      <c r="GT47" s="40"/>
      <c r="GU47" s="63">
        <f t="shared" si="230"/>
        <v>0</v>
      </c>
      <c r="GV47" s="40"/>
      <c r="GW47" s="40"/>
      <c r="GX47" s="63">
        <f t="shared" si="231"/>
        <v>0</v>
      </c>
      <c r="GY47" s="40"/>
      <c r="GZ47" s="40"/>
      <c r="HA47" s="63">
        <f t="shared" si="232"/>
        <v>0</v>
      </c>
      <c r="HB47" s="40"/>
      <c r="HC47" s="40"/>
      <c r="HD47" s="63">
        <f t="shared" si="233"/>
        <v>0</v>
      </c>
      <c r="HE47" s="35">
        <f t="shared" si="234"/>
        <v>0</v>
      </c>
      <c r="HF47" s="40">
        <f t="shared" si="235"/>
        <v>0</v>
      </c>
      <c r="HG47" s="63">
        <f t="shared" si="236"/>
        <v>0</v>
      </c>
      <c r="HH47" s="40"/>
      <c r="HI47" s="40"/>
      <c r="HJ47" s="63">
        <f t="shared" si="237"/>
        <v>0</v>
      </c>
      <c r="HK47" s="35"/>
      <c r="HL47" s="40"/>
      <c r="HM47" s="63">
        <f t="shared" si="238"/>
        <v>0</v>
      </c>
      <c r="HN47" s="35">
        <f t="shared" si="239"/>
        <v>0</v>
      </c>
      <c r="HO47" s="40">
        <f t="shared" si="240"/>
        <v>0</v>
      </c>
      <c r="HP47" s="63">
        <f t="shared" si="241"/>
        <v>0</v>
      </c>
      <c r="HQ47" s="40"/>
      <c r="HR47" s="40"/>
      <c r="HS47" s="63">
        <f t="shared" si="242"/>
        <v>0</v>
      </c>
      <c r="HT47" s="35"/>
      <c r="HU47" s="40"/>
      <c r="HV47" s="63">
        <f t="shared" si="243"/>
        <v>0</v>
      </c>
      <c r="HW47" s="40"/>
      <c r="HX47" s="40"/>
      <c r="HY47" s="63">
        <f t="shared" si="244"/>
        <v>0</v>
      </c>
      <c r="HZ47" s="35"/>
      <c r="IA47" s="40"/>
      <c r="IB47" s="63">
        <f t="shared" si="245"/>
        <v>0</v>
      </c>
      <c r="IC47" s="35">
        <f t="shared" si="246"/>
        <v>0</v>
      </c>
      <c r="ID47" s="40">
        <f t="shared" si="247"/>
        <v>0</v>
      </c>
      <c r="IE47" s="63">
        <f t="shared" si="248"/>
        <v>0</v>
      </c>
      <c r="IF47" s="40"/>
      <c r="IG47" s="40"/>
      <c r="IH47" s="63">
        <f t="shared" si="249"/>
        <v>0</v>
      </c>
      <c r="II47" s="35"/>
      <c r="IJ47" s="40"/>
      <c r="IK47" s="63">
        <f t="shared" si="250"/>
        <v>0</v>
      </c>
      <c r="IL47" s="40"/>
      <c r="IM47" s="40"/>
      <c r="IN47" s="63">
        <f t="shared" si="251"/>
        <v>0</v>
      </c>
      <c r="IO47" s="35">
        <f t="shared" si="252"/>
        <v>0</v>
      </c>
      <c r="IP47" s="40">
        <f t="shared" si="253"/>
        <v>0</v>
      </c>
      <c r="IQ47" s="63">
        <f t="shared" si="254"/>
        <v>0</v>
      </c>
      <c r="IR47" s="40"/>
      <c r="IS47" s="40"/>
      <c r="IT47" s="63">
        <f t="shared" si="255"/>
        <v>0</v>
      </c>
      <c r="IU47" s="40"/>
      <c r="IV47" s="40"/>
      <c r="IW47" s="63">
        <f t="shared" si="256"/>
        <v>0</v>
      </c>
      <c r="IX47" s="40"/>
      <c r="IY47" s="40"/>
      <c r="IZ47" s="63">
        <f t="shared" si="257"/>
        <v>0</v>
      </c>
      <c r="JA47" s="35">
        <f t="shared" si="258"/>
        <v>0</v>
      </c>
      <c r="JB47" s="40">
        <f t="shared" si="259"/>
        <v>0</v>
      </c>
      <c r="JC47" s="63">
        <f t="shared" si="260"/>
        <v>0</v>
      </c>
      <c r="JD47" s="40"/>
      <c r="JE47" s="40"/>
      <c r="JF47" s="63">
        <f t="shared" si="261"/>
        <v>0</v>
      </c>
      <c r="JG47" s="40"/>
      <c r="JH47" s="40"/>
      <c r="JI47" s="63">
        <f t="shared" si="262"/>
        <v>0</v>
      </c>
      <c r="JJ47" s="40"/>
      <c r="JK47" s="40"/>
      <c r="JL47" s="63">
        <f t="shared" si="263"/>
        <v>0</v>
      </c>
      <c r="JM47" s="35">
        <f t="shared" si="264"/>
        <v>0</v>
      </c>
      <c r="JN47" s="40">
        <f t="shared" si="265"/>
        <v>0</v>
      </c>
      <c r="JO47" s="63">
        <f t="shared" si="266"/>
        <v>0</v>
      </c>
      <c r="JP47" s="40"/>
      <c r="JQ47" s="40"/>
      <c r="JR47" s="63">
        <f t="shared" si="267"/>
        <v>0</v>
      </c>
      <c r="JS47" s="35"/>
      <c r="JT47" s="40"/>
      <c r="JU47" s="63">
        <f t="shared" si="268"/>
        <v>0</v>
      </c>
      <c r="JV47" s="35"/>
      <c r="JW47" s="40"/>
      <c r="JX47" s="63">
        <f t="shared" si="269"/>
        <v>0</v>
      </c>
      <c r="JY47" s="35">
        <f t="shared" si="270"/>
        <v>0</v>
      </c>
      <c r="JZ47" s="40">
        <f t="shared" si="271"/>
        <v>0</v>
      </c>
      <c r="KA47" s="63">
        <f t="shared" si="272"/>
        <v>0</v>
      </c>
      <c r="KB47" s="40"/>
      <c r="KC47" s="40"/>
      <c r="KD47" s="63">
        <f t="shared" si="273"/>
        <v>0</v>
      </c>
      <c r="KE47" s="35">
        <f t="shared" si="274"/>
        <v>0</v>
      </c>
      <c r="KF47" s="40">
        <f t="shared" si="275"/>
        <v>0</v>
      </c>
      <c r="KG47" s="63">
        <f t="shared" si="276"/>
        <v>0</v>
      </c>
      <c r="KH47" s="35"/>
      <c r="KI47" s="40"/>
      <c r="KJ47" s="63">
        <f t="shared" si="277"/>
        <v>0</v>
      </c>
      <c r="KK47" s="40"/>
      <c r="KL47" s="40"/>
      <c r="KM47" s="63">
        <f t="shared" si="278"/>
        <v>0</v>
      </c>
      <c r="KN47" s="40"/>
      <c r="KO47" s="40"/>
      <c r="KP47" s="63">
        <f t="shared" si="279"/>
        <v>0</v>
      </c>
      <c r="KQ47" s="35">
        <f t="shared" si="280"/>
        <v>0</v>
      </c>
      <c r="KR47" s="40">
        <f t="shared" si="281"/>
        <v>0</v>
      </c>
      <c r="KS47" s="63">
        <f t="shared" si="282"/>
        <v>0</v>
      </c>
      <c r="KT47" s="40"/>
      <c r="KU47" s="40"/>
      <c r="KV47" s="63">
        <f t="shared" si="283"/>
        <v>0</v>
      </c>
      <c r="KW47" s="40"/>
      <c r="KX47" s="40"/>
      <c r="KY47" s="63">
        <f t="shared" si="284"/>
        <v>0</v>
      </c>
      <c r="KZ47" s="40"/>
      <c r="LA47" s="40"/>
      <c r="LB47" s="63">
        <f t="shared" si="285"/>
        <v>0</v>
      </c>
      <c r="LC47" s="40"/>
      <c r="LD47" s="40"/>
      <c r="LE47" s="63">
        <f t="shared" si="286"/>
        <v>0</v>
      </c>
      <c r="LF47" s="40"/>
      <c r="LG47" s="40"/>
      <c r="LH47" s="63">
        <f t="shared" si="287"/>
        <v>0</v>
      </c>
      <c r="LI47" s="40"/>
      <c r="LJ47" s="40"/>
      <c r="LK47" s="63">
        <f t="shared" si="288"/>
        <v>0</v>
      </c>
      <c r="LL47" s="40"/>
      <c r="LM47" s="40"/>
      <c r="LN47" s="63">
        <f t="shared" si="289"/>
        <v>0</v>
      </c>
      <c r="LO47" s="35">
        <f t="shared" si="290"/>
        <v>0</v>
      </c>
      <c r="LP47" s="40">
        <f t="shared" si="291"/>
        <v>0</v>
      </c>
      <c r="LQ47" s="63">
        <f t="shared" si="292"/>
        <v>0</v>
      </c>
      <c r="LR47" s="40"/>
      <c r="LS47" s="40"/>
      <c r="LT47" s="63">
        <f t="shared" si="293"/>
        <v>0</v>
      </c>
      <c r="LU47" s="40"/>
      <c r="LV47" s="40"/>
      <c r="LW47" s="63">
        <f t="shared" si="294"/>
        <v>0</v>
      </c>
      <c r="LX47" s="35">
        <f t="shared" si="295"/>
        <v>0</v>
      </c>
      <c r="LY47" s="40">
        <f t="shared" si="296"/>
        <v>0</v>
      </c>
      <c r="LZ47" s="63">
        <f t="shared" si="297"/>
        <v>0</v>
      </c>
      <c r="MA47" s="35">
        <f t="shared" si="298"/>
        <v>0</v>
      </c>
      <c r="MB47" s="40">
        <f t="shared" si="299"/>
        <v>0</v>
      </c>
      <c r="MC47" s="63">
        <f t="shared" si="300"/>
        <v>0</v>
      </c>
      <c r="MD47" s="40"/>
      <c r="ME47" s="40"/>
      <c r="MF47" s="63">
        <f t="shared" si="301"/>
        <v>0</v>
      </c>
      <c r="MG47" s="40"/>
      <c r="MH47" s="40"/>
      <c r="MI47" s="63">
        <f t="shared" si="302"/>
        <v>0</v>
      </c>
      <c r="MJ47" s="40"/>
      <c r="MK47" s="40"/>
      <c r="ML47" s="63">
        <f t="shared" si="303"/>
        <v>0</v>
      </c>
      <c r="MM47" s="40"/>
      <c r="MN47" s="40"/>
      <c r="MO47" s="63">
        <f t="shared" si="304"/>
        <v>0</v>
      </c>
      <c r="MP47" s="40"/>
      <c r="MQ47" s="40"/>
      <c r="MR47" s="63">
        <f t="shared" si="305"/>
        <v>0</v>
      </c>
      <c r="MS47" s="35"/>
      <c r="MT47" s="40"/>
      <c r="MU47" s="63">
        <f t="shared" si="306"/>
        <v>0</v>
      </c>
      <c r="MV47" s="40"/>
      <c r="MW47" s="40"/>
      <c r="MX47" s="63">
        <f t="shared" si="307"/>
        <v>0</v>
      </c>
      <c r="MY47" s="40"/>
      <c r="MZ47" s="40"/>
      <c r="NA47" s="63">
        <f t="shared" si="308"/>
        <v>0</v>
      </c>
      <c r="NB47" s="40"/>
      <c r="NC47" s="40"/>
      <c r="ND47" s="63">
        <f t="shared" si="309"/>
        <v>0</v>
      </c>
      <c r="NE47" s="35"/>
      <c r="NF47" s="40"/>
      <c r="NG47" s="63">
        <f t="shared" si="310"/>
        <v>0</v>
      </c>
      <c r="NH47" s="35"/>
      <c r="NI47" s="40"/>
      <c r="NJ47" s="63">
        <f t="shared" si="311"/>
        <v>0</v>
      </c>
      <c r="NK47" s="35">
        <f t="shared" si="312"/>
        <v>0</v>
      </c>
      <c r="NL47" s="40">
        <f t="shared" si="313"/>
        <v>0</v>
      </c>
      <c r="NM47" s="63">
        <f t="shared" si="314"/>
        <v>0</v>
      </c>
      <c r="NN47" s="40"/>
      <c r="NO47" s="40"/>
      <c r="NP47" s="63">
        <f t="shared" si="315"/>
        <v>0</v>
      </c>
      <c r="NQ47" s="40"/>
      <c r="NR47" s="40"/>
      <c r="NS47" s="63">
        <f t="shared" si="316"/>
        <v>0</v>
      </c>
      <c r="NT47" s="40"/>
      <c r="NU47" s="40"/>
      <c r="NV47" s="63">
        <f t="shared" si="317"/>
        <v>0</v>
      </c>
      <c r="NW47" s="35"/>
      <c r="NX47" s="40"/>
      <c r="NY47" s="63">
        <f t="shared" si="318"/>
        <v>0</v>
      </c>
      <c r="NZ47" s="40"/>
      <c r="OA47" s="40"/>
      <c r="OB47" s="63">
        <f t="shared" si="319"/>
        <v>0</v>
      </c>
      <c r="OC47" s="40"/>
      <c r="OD47" s="40"/>
      <c r="OE47" s="63">
        <f t="shared" si="1432"/>
        <v>0</v>
      </c>
      <c r="OF47" s="35">
        <f t="shared" si="321"/>
        <v>0</v>
      </c>
      <c r="OG47" s="40">
        <f t="shared" si="321"/>
        <v>0</v>
      </c>
      <c r="OH47" s="63">
        <f t="shared" si="321"/>
        <v>0</v>
      </c>
      <c r="OI47" s="35"/>
      <c r="OJ47" s="40"/>
      <c r="OK47" s="63">
        <f t="shared" si="322"/>
        <v>0</v>
      </c>
      <c r="OL47" s="35"/>
      <c r="OM47" s="40"/>
      <c r="ON47" s="63">
        <f t="shared" si="323"/>
        <v>0</v>
      </c>
      <c r="OO47" s="35"/>
      <c r="OP47" s="40"/>
      <c r="OQ47" s="63">
        <f t="shared" si="324"/>
        <v>0</v>
      </c>
      <c r="OR47" s="35"/>
      <c r="OS47" s="40"/>
      <c r="OT47" s="63">
        <f t="shared" si="325"/>
        <v>0</v>
      </c>
      <c r="OU47" s="35"/>
      <c r="OV47" s="40"/>
      <c r="OW47" s="63">
        <f t="shared" si="326"/>
        <v>0</v>
      </c>
      <c r="OX47" s="35"/>
      <c r="OY47" s="40"/>
      <c r="OZ47" s="63">
        <f t="shared" si="327"/>
        <v>0</v>
      </c>
      <c r="PA47" s="35"/>
      <c r="PB47" s="40"/>
      <c r="PC47" s="63">
        <f t="shared" si="1433"/>
        <v>0</v>
      </c>
      <c r="PD47" s="35"/>
      <c r="PE47" s="40"/>
      <c r="PF47" s="63">
        <f t="shared" si="1434"/>
        <v>0</v>
      </c>
      <c r="PG47" s="35"/>
      <c r="PH47" s="40"/>
      <c r="PI47" s="63">
        <f t="shared" si="1435"/>
        <v>0</v>
      </c>
      <c r="PJ47" s="35"/>
      <c r="PK47" s="40"/>
      <c r="PL47" s="63">
        <f t="shared" si="1436"/>
        <v>0</v>
      </c>
      <c r="PM47" s="35">
        <f t="shared" si="332"/>
        <v>0</v>
      </c>
      <c r="PN47" s="40">
        <f t="shared" si="332"/>
        <v>0</v>
      </c>
      <c r="PO47" s="63">
        <f t="shared" si="332"/>
        <v>0</v>
      </c>
      <c r="PP47" s="35"/>
      <c r="PQ47" s="40"/>
      <c r="PR47" s="63">
        <f t="shared" si="333"/>
        <v>0</v>
      </c>
      <c r="PS47" s="35"/>
      <c r="PT47" s="40"/>
      <c r="PU47" s="63">
        <f t="shared" si="334"/>
        <v>0</v>
      </c>
      <c r="PV47" s="40"/>
      <c r="PW47" s="40"/>
      <c r="PX47" s="63">
        <f t="shared" si="335"/>
        <v>0</v>
      </c>
      <c r="PY47" s="35">
        <f t="shared" si="336"/>
        <v>0</v>
      </c>
      <c r="PZ47" s="40">
        <f t="shared" si="337"/>
        <v>0</v>
      </c>
      <c r="QA47" s="63">
        <f t="shared" si="338"/>
        <v>0</v>
      </c>
      <c r="QB47" s="35">
        <f t="shared" si="1437"/>
        <v>0</v>
      </c>
      <c r="QC47" s="40">
        <f t="shared" si="1438"/>
        <v>0</v>
      </c>
      <c r="QD47" s="63">
        <f t="shared" si="1439"/>
        <v>0</v>
      </c>
      <c r="QE47" s="35">
        <f t="shared" si="1440"/>
        <v>0</v>
      </c>
      <c r="QF47" s="40">
        <f t="shared" si="1441"/>
        <v>0</v>
      </c>
      <c r="QG47" s="63">
        <f t="shared" si="1442"/>
        <v>0</v>
      </c>
      <c r="QH47" s="35">
        <f t="shared" si="1443"/>
        <v>0</v>
      </c>
      <c r="QI47" s="40">
        <f t="shared" si="1444"/>
        <v>0</v>
      </c>
      <c r="QJ47" s="63">
        <f t="shared" si="1445"/>
        <v>0</v>
      </c>
      <c r="QK47" s="35">
        <f t="shared" si="1449"/>
        <v>-39817</v>
      </c>
      <c r="QL47" s="40">
        <f t="shared" si="1449"/>
        <v>-1018</v>
      </c>
      <c r="QM47" s="40">
        <f t="shared" si="1449"/>
        <v>-40835</v>
      </c>
      <c r="QN47" s="35">
        <f t="shared" si="339"/>
        <v>-39817</v>
      </c>
      <c r="QO47" s="40">
        <f t="shared" si="340"/>
        <v>-1018</v>
      </c>
      <c r="QP47" s="63">
        <f t="shared" si="341"/>
        <v>-40835</v>
      </c>
      <c r="QQ47" s="35">
        <f t="shared" si="1446"/>
        <v>0</v>
      </c>
      <c r="QR47" s="40">
        <f t="shared" si="1447"/>
        <v>0</v>
      </c>
      <c r="QS47" s="63">
        <f t="shared" si="1448"/>
        <v>0</v>
      </c>
    </row>
    <row r="48" spans="1:461" ht="15.75">
      <c r="A48" s="6">
        <v>36</v>
      </c>
      <c r="B48" s="15" t="s">
        <v>34</v>
      </c>
      <c r="C48" s="40"/>
      <c r="D48" s="40"/>
      <c r="E48" s="63">
        <f t="shared" si="146"/>
        <v>0</v>
      </c>
      <c r="F48" s="40"/>
      <c r="G48" s="40"/>
      <c r="H48" s="63">
        <f t="shared" si="147"/>
        <v>0</v>
      </c>
      <c r="I48" s="40"/>
      <c r="J48" s="40"/>
      <c r="K48" s="63">
        <f t="shared" si="148"/>
        <v>0</v>
      </c>
      <c r="L48" s="40"/>
      <c r="M48" s="40"/>
      <c r="N48" s="63">
        <f t="shared" si="149"/>
        <v>0</v>
      </c>
      <c r="O48" s="40"/>
      <c r="P48" s="40"/>
      <c r="Q48" s="63">
        <f t="shared" si="150"/>
        <v>0</v>
      </c>
      <c r="R48" s="40"/>
      <c r="S48" s="40"/>
      <c r="T48" s="63">
        <f t="shared" si="151"/>
        <v>0</v>
      </c>
      <c r="U48" s="40"/>
      <c r="V48" s="40"/>
      <c r="W48" s="63">
        <f t="shared" si="152"/>
        <v>0</v>
      </c>
      <c r="X48" s="40"/>
      <c r="Y48" s="40"/>
      <c r="Z48" s="63">
        <f t="shared" si="153"/>
        <v>0</v>
      </c>
      <c r="AA48" s="40"/>
      <c r="AB48" s="40"/>
      <c r="AC48" s="63">
        <f t="shared" si="154"/>
        <v>0</v>
      </c>
      <c r="AD48" s="35">
        <f t="shared" si="155"/>
        <v>0</v>
      </c>
      <c r="AE48" s="40">
        <f t="shared" si="156"/>
        <v>0</v>
      </c>
      <c r="AF48" s="63">
        <f t="shared" si="157"/>
        <v>0</v>
      </c>
      <c r="AG48" s="40"/>
      <c r="AH48" s="40"/>
      <c r="AI48" s="63">
        <f t="shared" si="158"/>
        <v>0</v>
      </c>
      <c r="AJ48" s="40"/>
      <c r="AK48" s="40"/>
      <c r="AL48" s="63">
        <f t="shared" si="159"/>
        <v>0</v>
      </c>
      <c r="AM48" s="40"/>
      <c r="AN48" s="40"/>
      <c r="AO48" s="63">
        <f t="shared" si="160"/>
        <v>0</v>
      </c>
      <c r="AP48" s="40"/>
      <c r="AQ48" s="40"/>
      <c r="AR48" s="63">
        <f t="shared" si="161"/>
        <v>0</v>
      </c>
      <c r="AS48" s="40"/>
      <c r="AT48" s="40"/>
      <c r="AU48" s="63">
        <f t="shared" si="162"/>
        <v>0</v>
      </c>
      <c r="AV48" s="40"/>
      <c r="AW48" s="40"/>
      <c r="AX48" s="63">
        <f t="shared" si="163"/>
        <v>0</v>
      </c>
      <c r="AY48" s="40"/>
      <c r="AZ48" s="40"/>
      <c r="BA48" s="63">
        <f t="shared" si="164"/>
        <v>0</v>
      </c>
      <c r="BB48" s="40"/>
      <c r="BC48" s="40"/>
      <c r="BD48" s="63">
        <f t="shared" si="165"/>
        <v>0</v>
      </c>
      <c r="BE48" s="40"/>
      <c r="BF48" s="40"/>
      <c r="BG48" s="63">
        <f t="shared" si="1430"/>
        <v>0</v>
      </c>
      <c r="BH48" s="35"/>
      <c r="BI48" s="40"/>
      <c r="BJ48" s="63">
        <f t="shared" si="167"/>
        <v>0</v>
      </c>
      <c r="BK48" s="35"/>
      <c r="BL48" s="40"/>
      <c r="BM48" s="63">
        <f t="shared" si="168"/>
        <v>0</v>
      </c>
      <c r="BN48" s="35"/>
      <c r="BO48" s="40"/>
      <c r="BP48" s="63">
        <f t="shared" si="169"/>
        <v>0</v>
      </c>
      <c r="BQ48" s="35"/>
      <c r="BR48" s="40"/>
      <c r="BS48" s="63">
        <f t="shared" si="170"/>
        <v>0</v>
      </c>
      <c r="BT48" s="35"/>
      <c r="BU48" s="40"/>
      <c r="BV48" s="63">
        <f t="shared" si="171"/>
        <v>0</v>
      </c>
      <c r="BW48" s="35"/>
      <c r="BX48" s="40"/>
      <c r="BY48" s="63">
        <f t="shared" si="172"/>
        <v>0</v>
      </c>
      <c r="BZ48" s="35"/>
      <c r="CA48" s="40"/>
      <c r="CB48" s="63">
        <f t="shared" si="1431"/>
        <v>0</v>
      </c>
      <c r="CC48" s="35">
        <f t="shared" si="174"/>
        <v>0</v>
      </c>
      <c r="CD48" s="40">
        <f t="shared" si="174"/>
        <v>0</v>
      </c>
      <c r="CE48" s="63">
        <f t="shared" si="174"/>
        <v>0</v>
      </c>
      <c r="CF48" s="40"/>
      <c r="CG48" s="40"/>
      <c r="CH48" s="63">
        <f t="shared" si="175"/>
        <v>0</v>
      </c>
      <c r="CI48" s="40"/>
      <c r="CJ48" s="40"/>
      <c r="CK48" s="63">
        <f t="shared" si="176"/>
        <v>0</v>
      </c>
      <c r="CL48" s="40"/>
      <c r="CM48" s="40"/>
      <c r="CN48" s="63">
        <f t="shared" si="177"/>
        <v>0</v>
      </c>
      <c r="CO48" s="40"/>
      <c r="CP48" s="40"/>
      <c r="CQ48" s="63">
        <f t="shared" si="178"/>
        <v>0</v>
      </c>
      <c r="CR48" s="40"/>
      <c r="CS48" s="40"/>
      <c r="CT48" s="63">
        <f t="shared" si="179"/>
        <v>0</v>
      </c>
      <c r="CU48" s="40"/>
      <c r="CV48" s="40"/>
      <c r="CW48" s="63">
        <f t="shared" si="180"/>
        <v>0</v>
      </c>
      <c r="CX48" s="40"/>
      <c r="CY48" s="40"/>
      <c r="CZ48" s="63">
        <f t="shared" si="181"/>
        <v>0</v>
      </c>
      <c r="DA48" s="35">
        <f t="shared" si="182"/>
        <v>0</v>
      </c>
      <c r="DB48" s="40">
        <f t="shared" si="183"/>
        <v>0</v>
      </c>
      <c r="DC48" s="63">
        <f t="shared" si="184"/>
        <v>0</v>
      </c>
      <c r="DD48" s="40"/>
      <c r="DE48" s="40"/>
      <c r="DF48" s="63">
        <f t="shared" si="185"/>
        <v>0</v>
      </c>
      <c r="DG48" s="40"/>
      <c r="DH48" s="40"/>
      <c r="DI48" s="63">
        <f t="shared" si="186"/>
        <v>0</v>
      </c>
      <c r="DJ48" s="40"/>
      <c r="DK48" s="40"/>
      <c r="DL48" s="63">
        <f t="shared" si="187"/>
        <v>0</v>
      </c>
      <c r="DM48" s="35">
        <f t="shared" si="188"/>
        <v>0</v>
      </c>
      <c r="DN48" s="40">
        <f t="shared" si="189"/>
        <v>0</v>
      </c>
      <c r="DO48" s="63">
        <f t="shared" si="190"/>
        <v>0</v>
      </c>
      <c r="DP48" s="40"/>
      <c r="DQ48" s="40"/>
      <c r="DR48" s="63">
        <f t="shared" si="191"/>
        <v>0</v>
      </c>
      <c r="DS48" s="40"/>
      <c r="DT48" s="40"/>
      <c r="DU48" s="63">
        <f t="shared" si="192"/>
        <v>0</v>
      </c>
      <c r="DV48" s="40"/>
      <c r="DW48" s="40"/>
      <c r="DX48" s="63">
        <f t="shared" si="193"/>
        <v>0</v>
      </c>
      <c r="DY48" s="35">
        <f t="shared" si="194"/>
        <v>0</v>
      </c>
      <c r="DZ48" s="40">
        <f t="shared" si="195"/>
        <v>0</v>
      </c>
      <c r="EA48" s="63">
        <f t="shared" si="196"/>
        <v>0</v>
      </c>
      <c r="EB48" s="40"/>
      <c r="EC48" s="40"/>
      <c r="ED48" s="63">
        <f t="shared" si="197"/>
        <v>0</v>
      </c>
      <c r="EE48" s="40"/>
      <c r="EF48" s="40"/>
      <c r="EG48" s="63">
        <f t="shared" si="198"/>
        <v>0</v>
      </c>
      <c r="EH48" s="40"/>
      <c r="EI48" s="40"/>
      <c r="EJ48" s="63">
        <f t="shared" si="199"/>
        <v>0</v>
      </c>
      <c r="EK48" s="40"/>
      <c r="EL48" s="40"/>
      <c r="EM48" s="63">
        <f t="shared" si="200"/>
        <v>0</v>
      </c>
      <c r="EN48" s="40"/>
      <c r="EO48" s="40"/>
      <c r="EP48" s="63">
        <f t="shared" si="201"/>
        <v>0</v>
      </c>
      <c r="EQ48" s="40"/>
      <c r="ER48" s="40"/>
      <c r="ES48" s="63">
        <f t="shared" si="202"/>
        <v>0</v>
      </c>
      <c r="ET48" s="40"/>
      <c r="EU48" s="40"/>
      <c r="EV48" s="63">
        <f t="shared" si="203"/>
        <v>0</v>
      </c>
      <c r="EW48" s="35">
        <f t="shared" si="204"/>
        <v>0</v>
      </c>
      <c r="EX48" s="40">
        <f t="shared" si="205"/>
        <v>0</v>
      </c>
      <c r="EY48" s="63">
        <f t="shared" si="206"/>
        <v>0</v>
      </c>
      <c r="EZ48" s="40"/>
      <c r="FA48" s="40"/>
      <c r="FB48" s="63">
        <f t="shared" si="207"/>
        <v>0</v>
      </c>
      <c r="FC48" s="40"/>
      <c r="FD48" s="40"/>
      <c r="FE48" s="63">
        <f t="shared" si="208"/>
        <v>0</v>
      </c>
      <c r="FF48" s="35">
        <f t="shared" si="209"/>
        <v>0</v>
      </c>
      <c r="FG48" s="40">
        <f t="shared" si="210"/>
        <v>0</v>
      </c>
      <c r="FH48" s="63">
        <f t="shared" si="211"/>
        <v>0</v>
      </c>
      <c r="FI48" s="40"/>
      <c r="FJ48" s="40"/>
      <c r="FK48" s="63">
        <f t="shared" si="212"/>
        <v>0</v>
      </c>
      <c r="FL48" s="40"/>
      <c r="FM48" s="40"/>
      <c r="FN48" s="63">
        <f t="shared" si="213"/>
        <v>0</v>
      </c>
      <c r="FO48" s="40"/>
      <c r="FP48" s="40"/>
      <c r="FQ48" s="63">
        <f t="shared" si="214"/>
        <v>0</v>
      </c>
      <c r="FR48" s="40"/>
      <c r="FS48" s="40"/>
      <c r="FT48" s="63">
        <f t="shared" si="215"/>
        <v>0</v>
      </c>
      <c r="FU48" s="35">
        <f t="shared" si="216"/>
        <v>0</v>
      </c>
      <c r="FV48" s="40">
        <f t="shared" si="217"/>
        <v>0</v>
      </c>
      <c r="FW48" s="63">
        <f t="shared" si="218"/>
        <v>0</v>
      </c>
      <c r="FX48" s="40"/>
      <c r="FY48" s="40"/>
      <c r="FZ48" s="63">
        <f t="shared" si="219"/>
        <v>0</v>
      </c>
      <c r="GA48" s="35"/>
      <c r="GB48" s="40"/>
      <c r="GC48" s="63">
        <f t="shared" si="220"/>
        <v>0</v>
      </c>
      <c r="GD48" s="40"/>
      <c r="GE48" s="40"/>
      <c r="GF48" s="63">
        <f t="shared" si="221"/>
        <v>0</v>
      </c>
      <c r="GG48" s="35">
        <f t="shared" si="222"/>
        <v>0</v>
      </c>
      <c r="GH48" s="40">
        <f t="shared" si="223"/>
        <v>0</v>
      </c>
      <c r="GI48" s="63">
        <f t="shared" si="224"/>
        <v>0</v>
      </c>
      <c r="GJ48" s="35">
        <f t="shared" si="225"/>
        <v>0</v>
      </c>
      <c r="GK48" s="40">
        <f t="shared" si="226"/>
        <v>0</v>
      </c>
      <c r="GL48" s="63">
        <f t="shared" si="227"/>
        <v>0</v>
      </c>
      <c r="GM48" s="40"/>
      <c r="GN48" s="40"/>
      <c r="GO48" s="63">
        <f t="shared" si="228"/>
        <v>0</v>
      </c>
      <c r="GP48" s="40"/>
      <c r="GQ48" s="40"/>
      <c r="GR48" s="63">
        <f t="shared" si="229"/>
        <v>0</v>
      </c>
      <c r="GS48" s="40"/>
      <c r="GT48" s="40"/>
      <c r="GU48" s="63">
        <f t="shared" si="230"/>
        <v>0</v>
      </c>
      <c r="GV48" s="40"/>
      <c r="GW48" s="40"/>
      <c r="GX48" s="63">
        <f t="shared" si="231"/>
        <v>0</v>
      </c>
      <c r="GY48" s="40"/>
      <c r="GZ48" s="40"/>
      <c r="HA48" s="63">
        <f t="shared" si="232"/>
        <v>0</v>
      </c>
      <c r="HB48" s="40"/>
      <c r="HC48" s="40"/>
      <c r="HD48" s="63">
        <f t="shared" si="233"/>
        <v>0</v>
      </c>
      <c r="HE48" s="35">
        <f t="shared" si="234"/>
        <v>0</v>
      </c>
      <c r="HF48" s="40">
        <f t="shared" si="235"/>
        <v>0</v>
      </c>
      <c r="HG48" s="63">
        <f t="shared" si="236"/>
        <v>0</v>
      </c>
      <c r="HH48" s="40"/>
      <c r="HI48" s="40"/>
      <c r="HJ48" s="63">
        <f t="shared" si="237"/>
        <v>0</v>
      </c>
      <c r="HK48" s="35"/>
      <c r="HL48" s="40"/>
      <c r="HM48" s="63">
        <f t="shared" si="238"/>
        <v>0</v>
      </c>
      <c r="HN48" s="35">
        <f t="shared" si="239"/>
        <v>0</v>
      </c>
      <c r="HO48" s="40">
        <f t="shared" si="240"/>
        <v>0</v>
      </c>
      <c r="HP48" s="63">
        <f t="shared" si="241"/>
        <v>0</v>
      </c>
      <c r="HQ48" s="40"/>
      <c r="HR48" s="40"/>
      <c r="HS48" s="63">
        <f t="shared" si="242"/>
        <v>0</v>
      </c>
      <c r="HT48" s="35"/>
      <c r="HU48" s="40"/>
      <c r="HV48" s="63">
        <f t="shared" si="243"/>
        <v>0</v>
      </c>
      <c r="HW48" s="40"/>
      <c r="HX48" s="40"/>
      <c r="HY48" s="63">
        <f t="shared" si="244"/>
        <v>0</v>
      </c>
      <c r="HZ48" s="35"/>
      <c r="IA48" s="40"/>
      <c r="IB48" s="63">
        <f t="shared" si="245"/>
        <v>0</v>
      </c>
      <c r="IC48" s="35">
        <f t="shared" si="246"/>
        <v>0</v>
      </c>
      <c r="ID48" s="40">
        <f t="shared" si="247"/>
        <v>0</v>
      </c>
      <c r="IE48" s="63">
        <f t="shared" si="248"/>
        <v>0</v>
      </c>
      <c r="IF48" s="40"/>
      <c r="IG48" s="40"/>
      <c r="IH48" s="63">
        <f t="shared" si="249"/>
        <v>0</v>
      </c>
      <c r="II48" s="35"/>
      <c r="IJ48" s="40"/>
      <c r="IK48" s="63">
        <f t="shared" si="250"/>
        <v>0</v>
      </c>
      <c r="IL48" s="40"/>
      <c r="IM48" s="40"/>
      <c r="IN48" s="63">
        <f t="shared" si="251"/>
        <v>0</v>
      </c>
      <c r="IO48" s="35">
        <f t="shared" si="252"/>
        <v>0</v>
      </c>
      <c r="IP48" s="40">
        <f t="shared" si="253"/>
        <v>0</v>
      </c>
      <c r="IQ48" s="63">
        <f t="shared" si="254"/>
        <v>0</v>
      </c>
      <c r="IR48" s="40"/>
      <c r="IS48" s="40"/>
      <c r="IT48" s="63">
        <f t="shared" si="255"/>
        <v>0</v>
      </c>
      <c r="IU48" s="40"/>
      <c r="IV48" s="40"/>
      <c r="IW48" s="63">
        <f t="shared" si="256"/>
        <v>0</v>
      </c>
      <c r="IX48" s="40"/>
      <c r="IY48" s="40"/>
      <c r="IZ48" s="63">
        <f t="shared" si="257"/>
        <v>0</v>
      </c>
      <c r="JA48" s="35">
        <f t="shared" si="258"/>
        <v>0</v>
      </c>
      <c r="JB48" s="40">
        <f t="shared" si="259"/>
        <v>0</v>
      </c>
      <c r="JC48" s="63">
        <f t="shared" si="260"/>
        <v>0</v>
      </c>
      <c r="JD48" s="40"/>
      <c r="JE48" s="40"/>
      <c r="JF48" s="63">
        <f t="shared" si="261"/>
        <v>0</v>
      </c>
      <c r="JG48" s="40"/>
      <c r="JH48" s="40"/>
      <c r="JI48" s="63">
        <f t="shared" si="262"/>
        <v>0</v>
      </c>
      <c r="JJ48" s="40"/>
      <c r="JK48" s="40"/>
      <c r="JL48" s="63">
        <f t="shared" si="263"/>
        <v>0</v>
      </c>
      <c r="JM48" s="35">
        <f t="shared" si="264"/>
        <v>0</v>
      </c>
      <c r="JN48" s="40">
        <f t="shared" si="265"/>
        <v>0</v>
      </c>
      <c r="JO48" s="63">
        <f t="shared" si="266"/>
        <v>0</v>
      </c>
      <c r="JP48" s="40"/>
      <c r="JQ48" s="40"/>
      <c r="JR48" s="63">
        <f t="shared" si="267"/>
        <v>0</v>
      </c>
      <c r="JS48" s="35"/>
      <c r="JT48" s="40"/>
      <c r="JU48" s="63">
        <f t="shared" si="268"/>
        <v>0</v>
      </c>
      <c r="JV48" s="35"/>
      <c r="JW48" s="40"/>
      <c r="JX48" s="63">
        <f t="shared" si="269"/>
        <v>0</v>
      </c>
      <c r="JY48" s="35">
        <f t="shared" si="270"/>
        <v>0</v>
      </c>
      <c r="JZ48" s="40">
        <f t="shared" si="271"/>
        <v>0</v>
      </c>
      <c r="KA48" s="63">
        <f t="shared" si="272"/>
        <v>0</v>
      </c>
      <c r="KB48" s="40"/>
      <c r="KC48" s="40"/>
      <c r="KD48" s="63">
        <f t="shared" si="273"/>
        <v>0</v>
      </c>
      <c r="KE48" s="35">
        <f t="shared" si="274"/>
        <v>0</v>
      </c>
      <c r="KF48" s="40">
        <f t="shared" si="275"/>
        <v>0</v>
      </c>
      <c r="KG48" s="63">
        <f t="shared" si="276"/>
        <v>0</v>
      </c>
      <c r="KH48" s="35"/>
      <c r="KI48" s="40"/>
      <c r="KJ48" s="63">
        <f t="shared" si="277"/>
        <v>0</v>
      </c>
      <c r="KK48" s="40"/>
      <c r="KL48" s="40"/>
      <c r="KM48" s="63">
        <f t="shared" si="278"/>
        <v>0</v>
      </c>
      <c r="KN48" s="40"/>
      <c r="KO48" s="40"/>
      <c r="KP48" s="63">
        <f t="shared" si="279"/>
        <v>0</v>
      </c>
      <c r="KQ48" s="35">
        <f t="shared" si="280"/>
        <v>0</v>
      </c>
      <c r="KR48" s="40">
        <f t="shared" si="281"/>
        <v>0</v>
      </c>
      <c r="KS48" s="63">
        <f t="shared" si="282"/>
        <v>0</v>
      </c>
      <c r="KT48" s="40"/>
      <c r="KU48" s="40"/>
      <c r="KV48" s="63">
        <f t="shared" si="283"/>
        <v>0</v>
      </c>
      <c r="KW48" s="40"/>
      <c r="KX48" s="40"/>
      <c r="KY48" s="63">
        <f t="shared" si="284"/>
        <v>0</v>
      </c>
      <c r="KZ48" s="40"/>
      <c r="LA48" s="40"/>
      <c r="LB48" s="63">
        <f t="shared" si="285"/>
        <v>0</v>
      </c>
      <c r="LC48" s="40"/>
      <c r="LD48" s="40"/>
      <c r="LE48" s="63">
        <f t="shared" si="286"/>
        <v>0</v>
      </c>
      <c r="LF48" s="40"/>
      <c r="LG48" s="40"/>
      <c r="LH48" s="63">
        <f t="shared" si="287"/>
        <v>0</v>
      </c>
      <c r="LI48" s="40"/>
      <c r="LJ48" s="40"/>
      <c r="LK48" s="63">
        <f t="shared" si="288"/>
        <v>0</v>
      </c>
      <c r="LL48" s="40"/>
      <c r="LM48" s="40"/>
      <c r="LN48" s="63">
        <f t="shared" si="289"/>
        <v>0</v>
      </c>
      <c r="LO48" s="35">
        <f t="shared" si="290"/>
        <v>0</v>
      </c>
      <c r="LP48" s="40">
        <f t="shared" si="291"/>
        <v>0</v>
      </c>
      <c r="LQ48" s="63">
        <f t="shared" si="292"/>
        <v>0</v>
      </c>
      <c r="LR48" s="40"/>
      <c r="LS48" s="40"/>
      <c r="LT48" s="63">
        <f t="shared" si="293"/>
        <v>0</v>
      </c>
      <c r="LU48" s="40"/>
      <c r="LV48" s="40"/>
      <c r="LW48" s="63">
        <f t="shared" si="294"/>
        <v>0</v>
      </c>
      <c r="LX48" s="35">
        <f t="shared" si="295"/>
        <v>0</v>
      </c>
      <c r="LY48" s="40">
        <f t="shared" si="296"/>
        <v>0</v>
      </c>
      <c r="LZ48" s="63">
        <f t="shared" si="297"/>
        <v>0</v>
      </c>
      <c r="MA48" s="35">
        <f t="shared" si="298"/>
        <v>0</v>
      </c>
      <c r="MB48" s="40">
        <f t="shared" si="299"/>
        <v>0</v>
      </c>
      <c r="MC48" s="63">
        <f t="shared" si="300"/>
        <v>0</v>
      </c>
      <c r="MD48" s="40"/>
      <c r="ME48" s="40"/>
      <c r="MF48" s="63">
        <f t="shared" si="301"/>
        <v>0</v>
      </c>
      <c r="MG48" s="40"/>
      <c r="MH48" s="40"/>
      <c r="MI48" s="63">
        <f t="shared" si="302"/>
        <v>0</v>
      </c>
      <c r="MJ48" s="40">
        <f>1520784+148952+64915+143954</f>
        <v>1878605</v>
      </c>
      <c r="MK48" s="40">
        <f>-2519+317+364+12722+140+1+667+1+4968-1-22-2025-3611</f>
        <v>11002</v>
      </c>
      <c r="ML48" s="63">
        <f t="shared" si="303"/>
        <v>1889607</v>
      </c>
      <c r="MM48" s="40"/>
      <c r="MN48" s="40"/>
      <c r="MO48" s="63">
        <f t="shared" si="304"/>
        <v>0</v>
      </c>
      <c r="MP48" s="40"/>
      <c r="MQ48" s="40"/>
      <c r="MR48" s="63">
        <f t="shared" si="305"/>
        <v>0</v>
      </c>
      <c r="MS48" s="35"/>
      <c r="MT48" s="40"/>
      <c r="MU48" s="63">
        <f t="shared" si="306"/>
        <v>0</v>
      </c>
      <c r="MV48" s="40"/>
      <c r="MW48" s="40"/>
      <c r="MX48" s="63">
        <f t="shared" si="307"/>
        <v>0</v>
      </c>
      <c r="MY48" s="40"/>
      <c r="MZ48" s="40"/>
      <c r="NA48" s="63">
        <f t="shared" si="308"/>
        <v>0</v>
      </c>
      <c r="NB48" s="40"/>
      <c r="NC48" s="40"/>
      <c r="ND48" s="63">
        <f t="shared" si="309"/>
        <v>0</v>
      </c>
      <c r="NE48" s="35"/>
      <c r="NF48" s="40"/>
      <c r="NG48" s="63">
        <f t="shared" si="310"/>
        <v>0</v>
      </c>
      <c r="NH48" s="35"/>
      <c r="NI48" s="40"/>
      <c r="NJ48" s="63">
        <f t="shared" si="311"/>
        <v>0</v>
      </c>
      <c r="NK48" s="35">
        <f t="shared" si="312"/>
        <v>1878605</v>
      </c>
      <c r="NL48" s="40">
        <f t="shared" si="313"/>
        <v>11002</v>
      </c>
      <c r="NM48" s="63">
        <f t="shared" si="314"/>
        <v>1889607</v>
      </c>
      <c r="NN48" s="40"/>
      <c r="NO48" s="40"/>
      <c r="NP48" s="63">
        <f t="shared" si="315"/>
        <v>0</v>
      </c>
      <c r="NQ48" s="40"/>
      <c r="NR48" s="40"/>
      <c r="NS48" s="63">
        <f t="shared" si="316"/>
        <v>0</v>
      </c>
      <c r="NT48" s="40"/>
      <c r="NU48" s="40"/>
      <c r="NV48" s="63">
        <f t="shared" si="317"/>
        <v>0</v>
      </c>
      <c r="NW48" s="35"/>
      <c r="NX48" s="40"/>
      <c r="NY48" s="63">
        <f t="shared" si="318"/>
        <v>0</v>
      </c>
      <c r="NZ48" s="40"/>
      <c r="OA48" s="40"/>
      <c r="OB48" s="63">
        <f t="shared" si="319"/>
        <v>0</v>
      </c>
      <c r="OC48" s="40"/>
      <c r="OD48" s="40"/>
      <c r="OE48" s="63">
        <f t="shared" si="1432"/>
        <v>0</v>
      </c>
      <c r="OF48" s="35">
        <f t="shared" si="321"/>
        <v>0</v>
      </c>
      <c r="OG48" s="40">
        <f t="shared" si="321"/>
        <v>0</v>
      </c>
      <c r="OH48" s="63">
        <f t="shared" si="321"/>
        <v>0</v>
      </c>
      <c r="OI48" s="35"/>
      <c r="OJ48" s="40"/>
      <c r="OK48" s="63">
        <f t="shared" si="322"/>
        <v>0</v>
      </c>
      <c r="OL48" s="35"/>
      <c r="OM48" s="40"/>
      <c r="ON48" s="63">
        <f t="shared" si="323"/>
        <v>0</v>
      </c>
      <c r="OO48" s="35"/>
      <c r="OP48" s="40"/>
      <c r="OQ48" s="63">
        <f t="shared" si="324"/>
        <v>0</v>
      </c>
      <c r="OR48" s="35"/>
      <c r="OS48" s="40"/>
      <c r="OT48" s="63">
        <f t="shared" si="325"/>
        <v>0</v>
      </c>
      <c r="OU48" s="35"/>
      <c r="OV48" s="40"/>
      <c r="OW48" s="63">
        <f t="shared" si="326"/>
        <v>0</v>
      </c>
      <c r="OX48" s="35"/>
      <c r="OY48" s="40"/>
      <c r="OZ48" s="63">
        <f t="shared" si="327"/>
        <v>0</v>
      </c>
      <c r="PA48" s="35"/>
      <c r="PB48" s="40"/>
      <c r="PC48" s="63">
        <f t="shared" si="1433"/>
        <v>0</v>
      </c>
      <c r="PD48" s="35"/>
      <c r="PE48" s="40"/>
      <c r="PF48" s="63">
        <f t="shared" si="1434"/>
        <v>0</v>
      </c>
      <c r="PG48" s="35"/>
      <c r="PH48" s="40"/>
      <c r="PI48" s="63">
        <f t="shared" si="1435"/>
        <v>0</v>
      </c>
      <c r="PJ48" s="35"/>
      <c r="PK48" s="40"/>
      <c r="PL48" s="63">
        <f t="shared" si="1436"/>
        <v>0</v>
      </c>
      <c r="PM48" s="35">
        <f t="shared" si="332"/>
        <v>0</v>
      </c>
      <c r="PN48" s="40">
        <f t="shared" si="332"/>
        <v>0</v>
      </c>
      <c r="PO48" s="63">
        <f t="shared" si="332"/>
        <v>0</v>
      </c>
      <c r="PP48" s="35"/>
      <c r="PQ48" s="40"/>
      <c r="PR48" s="63">
        <f t="shared" si="333"/>
        <v>0</v>
      </c>
      <c r="PS48" s="35"/>
      <c r="PT48" s="40"/>
      <c r="PU48" s="63">
        <f t="shared" si="334"/>
        <v>0</v>
      </c>
      <c r="PV48" s="40"/>
      <c r="PW48" s="40">
        <v>11945</v>
      </c>
      <c r="PX48" s="63">
        <f t="shared" si="335"/>
        <v>11945</v>
      </c>
      <c r="PY48" s="35">
        <f t="shared" si="336"/>
        <v>0</v>
      </c>
      <c r="PZ48" s="40">
        <f t="shared" si="337"/>
        <v>11945</v>
      </c>
      <c r="QA48" s="63">
        <f t="shared" si="338"/>
        <v>11945</v>
      </c>
      <c r="QB48" s="35">
        <f t="shared" si="1437"/>
        <v>0</v>
      </c>
      <c r="QC48" s="40">
        <f t="shared" si="1438"/>
        <v>11945</v>
      </c>
      <c r="QD48" s="63">
        <f t="shared" si="1439"/>
        <v>11945</v>
      </c>
      <c r="QE48" s="35">
        <f t="shared" si="1440"/>
        <v>1878605</v>
      </c>
      <c r="QF48" s="40">
        <f t="shared" si="1441"/>
        <v>22947</v>
      </c>
      <c r="QG48" s="63">
        <f t="shared" si="1442"/>
        <v>1901552</v>
      </c>
      <c r="QH48" s="35">
        <f t="shared" si="1443"/>
        <v>1878605</v>
      </c>
      <c r="QI48" s="40">
        <f t="shared" si="1444"/>
        <v>22947</v>
      </c>
      <c r="QJ48" s="63">
        <f t="shared" si="1445"/>
        <v>1901552</v>
      </c>
      <c r="QK48" s="35"/>
      <c r="QL48" s="40"/>
      <c r="QM48" s="55"/>
      <c r="QN48" s="35">
        <f t="shared" si="339"/>
        <v>1878605</v>
      </c>
      <c r="QO48" s="40">
        <f t="shared" si="340"/>
        <v>22947</v>
      </c>
      <c r="QP48" s="63">
        <f t="shared" si="341"/>
        <v>1901552</v>
      </c>
      <c r="QQ48" s="35">
        <f t="shared" si="1446"/>
        <v>1878605</v>
      </c>
      <c r="QR48" s="40">
        <f t="shared" si="1447"/>
        <v>22947</v>
      </c>
      <c r="QS48" s="63">
        <f t="shared" si="1448"/>
        <v>1901552</v>
      </c>
    </row>
    <row r="49" spans="1:461" ht="15.75">
      <c r="A49" s="6">
        <v>37</v>
      </c>
      <c r="B49" s="15" t="s">
        <v>35</v>
      </c>
      <c r="C49" s="40">
        <f>160569+7869</f>
        <v>168438</v>
      </c>
      <c r="D49" s="40">
        <f>1616-6863</f>
        <v>-5247</v>
      </c>
      <c r="E49" s="63">
        <f t="shared" si="146"/>
        <v>163191</v>
      </c>
      <c r="F49" s="40"/>
      <c r="G49" s="40">
        <v>50</v>
      </c>
      <c r="H49" s="63">
        <f t="shared" si="147"/>
        <v>50</v>
      </c>
      <c r="I49" s="40"/>
      <c r="J49" s="40">
        <v>2154</v>
      </c>
      <c r="K49" s="63">
        <f t="shared" si="148"/>
        <v>2154</v>
      </c>
      <c r="L49" s="40">
        <f>35+347</f>
        <v>382</v>
      </c>
      <c r="M49" s="40"/>
      <c r="N49" s="63">
        <f t="shared" si="149"/>
        <v>382</v>
      </c>
      <c r="O49" s="40"/>
      <c r="P49" s="40">
        <v>1379</v>
      </c>
      <c r="Q49" s="63">
        <f t="shared" si="150"/>
        <v>1379</v>
      </c>
      <c r="R49" s="40">
        <v>2119</v>
      </c>
      <c r="S49" s="40">
        <v>64</v>
      </c>
      <c r="T49" s="63">
        <f t="shared" si="151"/>
        <v>2183</v>
      </c>
      <c r="U49" s="40"/>
      <c r="V49" s="40"/>
      <c r="W49" s="63">
        <f t="shared" si="152"/>
        <v>0</v>
      </c>
      <c r="X49" s="40"/>
      <c r="Y49" s="40"/>
      <c r="Z49" s="63">
        <f t="shared" si="153"/>
        <v>0</v>
      </c>
      <c r="AA49" s="40"/>
      <c r="AB49" s="40"/>
      <c r="AC49" s="63">
        <f t="shared" si="154"/>
        <v>0</v>
      </c>
      <c r="AD49" s="35">
        <f t="shared" si="155"/>
        <v>170939</v>
      </c>
      <c r="AE49" s="40">
        <f t="shared" si="156"/>
        <v>-1600</v>
      </c>
      <c r="AF49" s="63">
        <f t="shared" si="157"/>
        <v>169339</v>
      </c>
      <c r="AG49" s="40"/>
      <c r="AH49" s="40"/>
      <c r="AI49" s="63">
        <f t="shared" si="158"/>
        <v>0</v>
      </c>
      <c r="AJ49" s="40"/>
      <c r="AK49" s="40"/>
      <c r="AL49" s="63">
        <f t="shared" si="159"/>
        <v>0</v>
      </c>
      <c r="AM49" s="40"/>
      <c r="AN49" s="40"/>
      <c r="AO49" s="63">
        <f t="shared" si="160"/>
        <v>0</v>
      </c>
      <c r="AP49" s="40"/>
      <c r="AQ49" s="40"/>
      <c r="AR49" s="63">
        <f t="shared" si="161"/>
        <v>0</v>
      </c>
      <c r="AS49" s="40"/>
      <c r="AT49" s="40"/>
      <c r="AU49" s="63">
        <f t="shared" si="162"/>
        <v>0</v>
      </c>
      <c r="AV49" s="40"/>
      <c r="AW49" s="40"/>
      <c r="AX49" s="63">
        <f t="shared" si="163"/>
        <v>0</v>
      </c>
      <c r="AY49" s="40"/>
      <c r="AZ49" s="40"/>
      <c r="BA49" s="63">
        <f t="shared" si="164"/>
        <v>0</v>
      </c>
      <c r="BB49" s="40"/>
      <c r="BC49" s="40"/>
      <c r="BD49" s="63">
        <f t="shared" si="165"/>
        <v>0</v>
      </c>
      <c r="BE49" s="40"/>
      <c r="BF49" s="40"/>
      <c r="BG49" s="63">
        <f t="shared" si="1430"/>
        <v>0</v>
      </c>
      <c r="BH49" s="35"/>
      <c r="BI49" s="40"/>
      <c r="BJ49" s="63">
        <f t="shared" si="167"/>
        <v>0</v>
      </c>
      <c r="BK49" s="35"/>
      <c r="BL49" s="40"/>
      <c r="BM49" s="63">
        <f t="shared" si="168"/>
        <v>0</v>
      </c>
      <c r="BN49" s="35"/>
      <c r="BO49" s="40"/>
      <c r="BP49" s="63">
        <f t="shared" si="169"/>
        <v>0</v>
      </c>
      <c r="BQ49" s="35"/>
      <c r="BR49" s="40"/>
      <c r="BS49" s="63">
        <f t="shared" si="170"/>
        <v>0</v>
      </c>
      <c r="BT49" s="35"/>
      <c r="BU49" s="40"/>
      <c r="BV49" s="63">
        <f t="shared" si="171"/>
        <v>0</v>
      </c>
      <c r="BW49" s="35"/>
      <c r="BX49" s="40"/>
      <c r="BY49" s="63">
        <f t="shared" si="172"/>
        <v>0</v>
      </c>
      <c r="BZ49" s="35"/>
      <c r="CA49" s="40"/>
      <c r="CB49" s="63">
        <f t="shared" si="1431"/>
        <v>0</v>
      </c>
      <c r="CC49" s="35">
        <f t="shared" si="174"/>
        <v>0</v>
      </c>
      <c r="CD49" s="40">
        <f t="shared" si="174"/>
        <v>0</v>
      </c>
      <c r="CE49" s="63">
        <f t="shared" si="174"/>
        <v>0</v>
      </c>
      <c r="CF49" s="40"/>
      <c r="CG49" s="40"/>
      <c r="CH49" s="63">
        <f t="shared" si="175"/>
        <v>0</v>
      </c>
      <c r="CI49" s="40"/>
      <c r="CJ49" s="40"/>
      <c r="CK49" s="63">
        <f t="shared" si="176"/>
        <v>0</v>
      </c>
      <c r="CL49" s="40"/>
      <c r="CM49" s="40"/>
      <c r="CN49" s="63">
        <f t="shared" si="177"/>
        <v>0</v>
      </c>
      <c r="CO49" s="40"/>
      <c r="CP49" s="40"/>
      <c r="CQ49" s="63">
        <f t="shared" si="178"/>
        <v>0</v>
      </c>
      <c r="CR49" s="40"/>
      <c r="CS49" s="40"/>
      <c r="CT49" s="63">
        <f t="shared" si="179"/>
        <v>0</v>
      </c>
      <c r="CU49" s="40"/>
      <c r="CV49" s="40"/>
      <c r="CW49" s="63">
        <f t="shared" si="180"/>
        <v>0</v>
      </c>
      <c r="CX49" s="40"/>
      <c r="CY49" s="40"/>
      <c r="CZ49" s="63">
        <f t="shared" si="181"/>
        <v>0</v>
      </c>
      <c r="DA49" s="35">
        <f t="shared" si="182"/>
        <v>0</v>
      </c>
      <c r="DB49" s="40">
        <f t="shared" si="183"/>
        <v>0</v>
      </c>
      <c r="DC49" s="63">
        <f t="shared" si="184"/>
        <v>0</v>
      </c>
      <c r="DD49" s="40"/>
      <c r="DE49" s="40"/>
      <c r="DF49" s="63">
        <f t="shared" si="185"/>
        <v>0</v>
      </c>
      <c r="DG49" s="40"/>
      <c r="DH49" s="40"/>
      <c r="DI49" s="63">
        <f t="shared" si="186"/>
        <v>0</v>
      </c>
      <c r="DJ49" s="40"/>
      <c r="DK49" s="40"/>
      <c r="DL49" s="63">
        <f t="shared" si="187"/>
        <v>0</v>
      </c>
      <c r="DM49" s="35">
        <f t="shared" si="188"/>
        <v>0</v>
      </c>
      <c r="DN49" s="40">
        <f t="shared" si="189"/>
        <v>0</v>
      </c>
      <c r="DO49" s="63">
        <f t="shared" si="190"/>
        <v>0</v>
      </c>
      <c r="DP49" s="40"/>
      <c r="DQ49" s="40"/>
      <c r="DR49" s="63">
        <f t="shared" si="191"/>
        <v>0</v>
      </c>
      <c r="DS49" s="40"/>
      <c r="DT49" s="40"/>
      <c r="DU49" s="63">
        <f t="shared" si="192"/>
        <v>0</v>
      </c>
      <c r="DV49" s="40"/>
      <c r="DW49" s="40"/>
      <c r="DX49" s="63">
        <f t="shared" si="193"/>
        <v>0</v>
      </c>
      <c r="DY49" s="35">
        <f t="shared" si="194"/>
        <v>0</v>
      </c>
      <c r="DZ49" s="40">
        <f t="shared" si="195"/>
        <v>0</v>
      </c>
      <c r="EA49" s="63">
        <f t="shared" si="196"/>
        <v>0</v>
      </c>
      <c r="EB49" s="40"/>
      <c r="EC49" s="40"/>
      <c r="ED49" s="63">
        <f t="shared" si="197"/>
        <v>0</v>
      </c>
      <c r="EE49" s="40"/>
      <c r="EF49" s="40"/>
      <c r="EG49" s="63">
        <f t="shared" si="198"/>
        <v>0</v>
      </c>
      <c r="EH49" s="40"/>
      <c r="EI49" s="40"/>
      <c r="EJ49" s="63">
        <f t="shared" si="199"/>
        <v>0</v>
      </c>
      <c r="EK49" s="40"/>
      <c r="EL49" s="40"/>
      <c r="EM49" s="63">
        <f t="shared" si="200"/>
        <v>0</v>
      </c>
      <c r="EN49" s="40"/>
      <c r="EO49" s="40"/>
      <c r="EP49" s="63">
        <f t="shared" si="201"/>
        <v>0</v>
      </c>
      <c r="EQ49" s="40"/>
      <c r="ER49" s="40"/>
      <c r="ES49" s="63">
        <f t="shared" si="202"/>
        <v>0</v>
      </c>
      <c r="ET49" s="40"/>
      <c r="EU49" s="40"/>
      <c r="EV49" s="63">
        <f t="shared" si="203"/>
        <v>0</v>
      </c>
      <c r="EW49" s="35">
        <f t="shared" si="204"/>
        <v>0</v>
      </c>
      <c r="EX49" s="40">
        <f t="shared" si="205"/>
        <v>0</v>
      </c>
      <c r="EY49" s="63">
        <f t="shared" si="206"/>
        <v>0</v>
      </c>
      <c r="EZ49" s="40"/>
      <c r="FA49" s="40"/>
      <c r="FB49" s="63">
        <f t="shared" si="207"/>
        <v>0</v>
      </c>
      <c r="FC49" s="40"/>
      <c r="FD49" s="40"/>
      <c r="FE49" s="63">
        <f t="shared" si="208"/>
        <v>0</v>
      </c>
      <c r="FF49" s="35">
        <f t="shared" si="209"/>
        <v>0</v>
      </c>
      <c r="FG49" s="40">
        <f t="shared" si="210"/>
        <v>0</v>
      </c>
      <c r="FH49" s="63">
        <f t="shared" si="211"/>
        <v>0</v>
      </c>
      <c r="FI49" s="40"/>
      <c r="FJ49" s="40"/>
      <c r="FK49" s="63">
        <f t="shared" si="212"/>
        <v>0</v>
      </c>
      <c r="FL49" s="40"/>
      <c r="FM49" s="40"/>
      <c r="FN49" s="63">
        <f t="shared" si="213"/>
        <v>0</v>
      </c>
      <c r="FO49" s="40"/>
      <c r="FP49" s="40"/>
      <c r="FQ49" s="63">
        <f t="shared" si="214"/>
        <v>0</v>
      </c>
      <c r="FR49" s="40"/>
      <c r="FS49" s="40"/>
      <c r="FT49" s="63">
        <f t="shared" si="215"/>
        <v>0</v>
      </c>
      <c r="FU49" s="35">
        <f t="shared" si="216"/>
        <v>0</v>
      </c>
      <c r="FV49" s="40">
        <f t="shared" si="217"/>
        <v>0</v>
      </c>
      <c r="FW49" s="63">
        <f t="shared" si="218"/>
        <v>0</v>
      </c>
      <c r="FX49" s="40"/>
      <c r="FY49" s="40"/>
      <c r="FZ49" s="63">
        <f t="shared" si="219"/>
        <v>0</v>
      </c>
      <c r="GA49" s="35"/>
      <c r="GB49" s="40"/>
      <c r="GC49" s="63">
        <f t="shared" si="220"/>
        <v>0</v>
      </c>
      <c r="GD49" s="40"/>
      <c r="GE49" s="40"/>
      <c r="GF49" s="63">
        <f t="shared" si="221"/>
        <v>0</v>
      </c>
      <c r="GG49" s="35">
        <f t="shared" si="222"/>
        <v>0</v>
      </c>
      <c r="GH49" s="40">
        <f t="shared" si="223"/>
        <v>0</v>
      </c>
      <c r="GI49" s="63">
        <f t="shared" si="224"/>
        <v>0</v>
      </c>
      <c r="GJ49" s="35">
        <f t="shared" si="225"/>
        <v>0</v>
      </c>
      <c r="GK49" s="40">
        <f t="shared" si="226"/>
        <v>0</v>
      </c>
      <c r="GL49" s="63">
        <f t="shared" si="227"/>
        <v>0</v>
      </c>
      <c r="GM49" s="40"/>
      <c r="GN49" s="40"/>
      <c r="GO49" s="63">
        <f t="shared" si="228"/>
        <v>0</v>
      </c>
      <c r="GP49" s="40"/>
      <c r="GQ49" s="40"/>
      <c r="GR49" s="63">
        <f t="shared" si="229"/>
        <v>0</v>
      </c>
      <c r="GS49" s="40"/>
      <c r="GT49" s="40"/>
      <c r="GU49" s="63">
        <f t="shared" si="230"/>
        <v>0</v>
      </c>
      <c r="GV49" s="40"/>
      <c r="GW49" s="40"/>
      <c r="GX49" s="63">
        <f t="shared" si="231"/>
        <v>0</v>
      </c>
      <c r="GY49" s="40"/>
      <c r="GZ49" s="40"/>
      <c r="HA49" s="63">
        <f t="shared" si="232"/>
        <v>0</v>
      </c>
      <c r="HB49" s="40"/>
      <c r="HC49" s="40"/>
      <c r="HD49" s="63">
        <f t="shared" si="233"/>
        <v>0</v>
      </c>
      <c r="HE49" s="35">
        <f t="shared" si="234"/>
        <v>0</v>
      </c>
      <c r="HF49" s="40">
        <f t="shared" si="235"/>
        <v>0</v>
      </c>
      <c r="HG49" s="63">
        <f t="shared" si="236"/>
        <v>0</v>
      </c>
      <c r="HH49" s="40"/>
      <c r="HI49" s="40"/>
      <c r="HJ49" s="63">
        <f t="shared" si="237"/>
        <v>0</v>
      </c>
      <c r="HK49" s="35"/>
      <c r="HL49" s="40"/>
      <c r="HM49" s="63">
        <f t="shared" si="238"/>
        <v>0</v>
      </c>
      <c r="HN49" s="35">
        <f t="shared" si="239"/>
        <v>0</v>
      </c>
      <c r="HO49" s="40">
        <f t="shared" si="240"/>
        <v>0</v>
      </c>
      <c r="HP49" s="63">
        <f t="shared" si="241"/>
        <v>0</v>
      </c>
      <c r="HQ49" s="40"/>
      <c r="HR49" s="40"/>
      <c r="HS49" s="63">
        <f t="shared" si="242"/>
        <v>0</v>
      </c>
      <c r="HT49" s="35"/>
      <c r="HU49" s="40"/>
      <c r="HV49" s="63">
        <f t="shared" si="243"/>
        <v>0</v>
      </c>
      <c r="HW49" s="40"/>
      <c r="HX49" s="40"/>
      <c r="HY49" s="63">
        <f t="shared" si="244"/>
        <v>0</v>
      </c>
      <c r="HZ49" s="35"/>
      <c r="IA49" s="40"/>
      <c r="IB49" s="63">
        <f t="shared" si="245"/>
        <v>0</v>
      </c>
      <c r="IC49" s="35">
        <f t="shared" si="246"/>
        <v>0</v>
      </c>
      <c r="ID49" s="40">
        <f t="shared" si="247"/>
        <v>0</v>
      </c>
      <c r="IE49" s="63">
        <f t="shared" si="248"/>
        <v>0</v>
      </c>
      <c r="IF49" s="40"/>
      <c r="IG49" s="40"/>
      <c r="IH49" s="63">
        <f t="shared" si="249"/>
        <v>0</v>
      </c>
      <c r="II49" s="35"/>
      <c r="IJ49" s="40"/>
      <c r="IK49" s="63">
        <f t="shared" si="250"/>
        <v>0</v>
      </c>
      <c r="IL49" s="40"/>
      <c r="IM49" s="40"/>
      <c r="IN49" s="63">
        <f t="shared" si="251"/>
        <v>0</v>
      </c>
      <c r="IO49" s="35">
        <f t="shared" si="252"/>
        <v>0</v>
      </c>
      <c r="IP49" s="40">
        <f t="shared" si="253"/>
        <v>0</v>
      </c>
      <c r="IQ49" s="63">
        <f t="shared" si="254"/>
        <v>0</v>
      </c>
      <c r="IR49" s="40"/>
      <c r="IS49" s="40"/>
      <c r="IT49" s="63">
        <f t="shared" si="255"/>
        <v>0</v>
      </c>
      <c r="IU49" s="40"/>
      <c r="IV49" s="40"/>
      <c r="IW49" s="63">
        <f t="shared" si="256"/>
        <v>0</v>
      </c>
      <c r="IX49" s="40"/>
      <c r="IY49" s="40"/>
      <c r="IZ49" s="63">
        <f t="shared" si="257"/>
        <v>0</v>
      </c>
      <c r="JA49" s="35">
        <f t="shared" si="258"/>
        <v>0</v>
      </c>
      <c r="JB49" s="40">
        <f t="shared" si="259"/>
        <v>0</v>
      </c>
      <c r="JC49" s="63">
        <f t="shared" si="260"/>
        <v>0</v>
      </c>
      <c r="JD49" s="40"/>
      <c r="JE49" s="40"/>
      <c r="JF49" s="63">
        <f t="shared" si="261"/>
        <v>0</v>
      </c>
      <c r="JG49" s="40"/>
      <c r="JH49" s="40"/>
      <c r="JI49" s="63">
        <f t="shared" si="262"/>
        <v>0</v>
      </c>
      <c r="JJ49" s="40"/>
      <c r="JK49" s="40"/>
      <c r="JL49" s="63">
        <f t="shared" si="263"/>
        <v>0</v>
      </c>
      <c r="JM49" s="35">
        <f t="shared" si="264"/>
        <v>0</v>
      </c>
      <c r="JN49" s="40">
        <f t="shared" si="265"/>
        <v>0</v>
      </c>
      <c r="JO49" s="63">
        <f t="shared" si="266"/>
        <v>0</v>
      </c>
      <c r="JP49" s="40">
        <f>2263+2185+565+4282+803</f>
        <v>10098</v>
      </c>
      <c r="JQ49" s="40">
        <f>565+48+64</f>
        <v>677</v>
      </c>
      <c r="JR49" s="63">
        <f t="shared" si="267"/>
        <v>10775</v>
      </c>
      <c r="JS49" s="35"/>
      <c r="JT49" s="40"/>
      <c r="JU49" s="63">
        <f t="shared" si="268"/>
        <v>0</v>
      </c>
      <c r="JV49" s="35"/>
      <c r="JW49" s="40"/>
      <c r="JX49" s="63">
        <f t="shared" si="269"/>
        <v>0</v>
      </c>
      <c r="JY49" s="35">
        <f t="shared" si="270"/>
        <v>0</v>
      </c>
      <c r="JZ49" s="40">
        <f t="shared" si="271"/>
        <v>0</v>
      </c>
      <c r="KA49" s="63">
        <f t="shared" si="272"/>
        <v>0</v>
      </c>
      <c r="KB49" s="40"/>
      <c r="KC49" s="40"/>
      <c r="KD49" s="63">
        <f t="shared" si="273"/>
        <v>0</v>
      </c>
      <c r="KE49" s="35">
        <f t="shared" si="274"/>
        <v>10098</v>
      </c>
      <c r="KF49" s="40">
        <f t="shared" si="275"/>
        <v>677</v>
      </c>
      <c r="KG49" s="63">
        <f t="shared" si="276"/>
        <v>10775</v>
      </c>
      <c r="KH49" s="35"/>
      <c r="KI49" s="40"/>
      <c r="KJ49" s="63">
        <f t="shared" si="277"/>
        <v>0</v>
      </c>
      <c r="KK49" s="40"/>
      <c r="KL49" s="40"/>
      <c r="KM49" s="63">
        <f t="shared" si="278"/>
        <v>0</v>
      </c>
      <c r="KN49" s="40"/>
      <c r="KO49" s="40"/>
      <c r="KP49" s="63">
        <f t="shared" si="279"/>
        <v>0</v>
      </c>
      <c r="KQ49" s="35">
        <f t="shared" si="280"/>
        <v>0</v>
      </c>
      <c r="KR49" s="40">
        <f t="shared" si="281"/>
        <v>0</v>
      </c>
      <c r="KS49" s="63">
        <f t="shared" si="282"/>
        <v>0</v>
      </c>
      <c r="KT49" s="40"/>
      <c r="KU49" s="40"/>
      <c r="KV49" s="63">
        <f t="shared" si="283"/>
        <v>0</v>
      </c>
      <c r="KW49" s="40"/>
      <c r="KX49" s="40"/>
      <c r="KY49" s="63">
        <f t="shared" si="284"/>
        <v>0</v>
      </c>
      <c r="KZ49" s="40"/>
      <c r="LA49" s="40"/>
      <c r="LB49" s="63">
        <f t="shared" si="285"/>
        <v>0</v>
      </c>
      <c r="LC49" s="40"/>
      <c r="LD49" s="40"/>
      <c r="LE49" s="63">
        <f t="shared" si="286"/>
        <v>0</v>
      </c>
      <c r="LF49" s="40"/>
      <c r="LG49" s="40"/>
      <c r="LH49" s="63">
        <f t="shared" si="287"/>
        <v>0</v>
      </c>
      <c r="LI49" s="40"/>
      <c r="LJ49" s="40"/>
      <c r="LK49" s="63">
        <f t="shared" si="288"/>
        <v>0</v>
      </c>
      <c r="LL49" s="40"/>
      <c r="LM49" s="40"/>
      <c r="LN49" s="63">
        <f t="shared" si="289"/>
        <v>0</v>
      </c>
      <c r="LO49" s="35">
        <f t="shared" si="290"/>
        <v>0</v>
      </c>
      <c r="LP49" s="40">
        <f t="shared" si="291"/>
        <v>0</v>
      </c>
      <c r="LQ49" s="63">
        <f t="shared" si="292"/>
        <v>0</v>
      </c>
      <c r="LR49" s="40"/>
      <c r="LS49" s="40"/>
      <c r="LT49" s="63">
        <f t="shared" si="293"/>
        <v>0</v>
      </c>
      <c r="LU49" s="40"/>
      <c r="LV49" s="40"/>
      <c r="LW49" s="63">
        <f t="shared" si="294"/>
        <v>0</v>
      </c>
      <c r="LX49" s="35">
        <f t="shared" si="295"/>
        <v>0</v>
      </c>
      <c r="LY49" s="40">
        <f t="shared" si="296"/>
        <v>0</v>
      </c>
      <c r="LZ49" s="63">
        <f t="shared" si="297"/>
        <v>0</v>
      </c>
      <c r="MA49" s="35">
        <f t="shared" si="298"/>
        <v>10098</v>
      </c>
      <c r="MB49" s="40">
        <f t="shared" si="299"/>
        <v>677</v>
      </c>
      <c r="MC49" s="63">
        <f t="shared" si="300"/>
        <v>10775</v>
      </c>
      <c r="MD49" s="40"/>
      <c r="ME49" s="40"/>
      <c r="MF49" s="63">
        <f t="shared" si="301"/>
        <v>0</v>
      </c>
      <c r="MG49" s="40"/>
      <c r="MH49" s="40"/>
      <c r="MI49" s="63">
        <f t="shared" si="302"/>
        <v>0</v>
      </c>
      <c r="MJ49" s="40"/>
      <c r="MK49" s="40"/>
      <c r="ML49" s="63">
        <f t="shared" si="303"/>
        <v>0</v>
      </c>
      <c r="MM49" s="40">
        <f>69909+3395+7037+20428+17909</f>
        <v>118678</v>
      </c>
      <c r="MN49" s="40">
        <f>657+9011+4500+27+2985+1-161</f>
        <v>17020</v>
      </c>
      <c r="MO49" s="63">
        <f t="shared" si="304"/>
        <v>135698</v>
      </c>
      <c r="MP49" s="40"/>
      <c r="MQ49" s="40"/>
      <c r="MR49" s="63">
        <f t="shared" si="305"/>
        <v>0</v>
      </c>
      <c r="MS49" s="35"/>
      <c r="MT49" s="40"/>
      <c r="MU49" s="63">
        <f t="shared" si="306"/>
        <v>0</v>
      </c>
      <c r="MV49" s="40"/>
      <c r="MW49" s="40"/>
      <c r="MX49" s="63">
        <f t="shared" si="307"/>
        <v>0</v>
      </c>
      <c r="MY49" s="40"/>
      <c r="MZ49" s="40"/>
      <c r="NA49" s="63">
        <f t="shared" si="308"/>
        <v>0</v>
      </c>
      <c r="NB49" s="40"/>
      <c r="NC49" s="40"/>
      <c r="ND49" s="63">
        <f t="shared" si="309"/>
        <v>0</v>
      </c>
      <c r="NE49" s="35"/>
      <c r="NF49" s="40"/>
      <c r="NG49" s="63">
        <f t="shared" si="310"/>
        <v>0</v>
      </c>
      <c r="NH49" s="35"/>
      <c r="NI49" s="40"/>
      <c r="NJ49" s="63">
        <f t="shared" si="311"/>
        <v>0</v>
      </c>
      <c r="NK49" s="35">
        <f t="shared" si="312"/>
        <v>118678</v>
      </c>
      <c r="NL49" s="40">
        <f t="shared" si="313"/>
        <v>17020</v>
      </c>
      <c r="NM49" s="63">
        <f t="shared" si="314"/>
        <v>135698</v>
      </c>
      <c r="NN49" s="40"/>
      <c r="NO49" s="40"/>
      <c r="NP49" s="63">
        <f t="shared" si="315"/>
        <v>0</v>
      </c>
      <c r="NQ49" s="40">
        <v>88400</v>
      </c>
      <c r="NR49" s="40"/>
      <c r="NS49" s="63">
        <f t="shared" si="316"/>
        <v>88400</v>
      </c>
      <c r="NT49" s="40">
        <v>24165</v>
      </c>
      <c r="NU49" s="40"/>
      <c r="NV49" s="63">
        <f t="shared" si="317"/>
        <v>24165</v>
      </c>
      <c r="NW49" s="35"/>
      <c r="NX49" s="40"/>
      <c r="NY49" s="63">
        <f t="shared" si="318"/>
        <v>0</v>
      </c>
      <c r="NZ49" s="40"/>
      <c r="OA49" s="40"/>
      <c r="OB49" s="63">
        <f t="shared" si="319"/>
        <v>0</v>
      </c>
      <c r="OC49" s="40">
        <v>6111</v>
      </c>
      <c r="OD49" s="40">
        <v>2175</v>
      </c>
      <c r="OE49" s="63">
        <f t="shared" si="1432"/>
        <v>8286</v>
      </c>
      <c r="OF49" s="35">
        <f t="shared" si="321"/>
        <v>118676</v>
      </c>
      <c r="OG49" s="40">
        <f t="shared" si="321"/>
        <v>2175</v>
      </c>
      <c r="OH49" s="63">
        <f t="shared" si="321"/>
        <v>120851</v>
      </c>
      <c r="OI49" s="35"/>
      <c r="OJ49" s="40"/>
      <c r="OK49" s="63">
        <f t="shared" si="322"/>
        <v>0</v>
      </c>
      <c r="OL49" s="35"/>
      <c r="OM49" s="40"/>
      <c r="ON49" s="63">
        <f t="shared" si="323"/>
        <v>0</v>
      </c>
      <c r="OO49" s="35"/>
      <c r="OP49" s="40"/>
      <c r="OQ49" s="63">
        <f t="shared" si="324"/>
        <v>0</v>
      </c>
      <c r="OR49" s="35"/>
      <c r="OS49" s="40"/>
      <c r="OT49" s="63">
        <f t="shared" si="325"/>
        <v>0</v>
      </c>
      <c r="OU49" s="35"/>
      <c r="OV49" s="40"/>
      <c r="OW49" s="63">
        <f t="shared" si="326"/>
        <v>0</v>
      </c>
      <c r="OX49" s="35"/>
      <c r="OY49" s="40"/>
      <c r="OZ49" s="63">
        <f t="shared" si="327"/>
        <v>0</v>
      </c>
      <c r="PA49" s="35"/>
      <c r="PB49" s="40"/>
      <c r="PC49" s="63">
        <f t="shared" si="1433"/>
        <v>0</v>
      </c>
      <c r="PD49" s="35"/>
      <c r="PE49" s="40">
        <v>400</v>
      </c>
      <c r="PF49" s="63">
        <f t="shared" si="1434"/>
        <v>400</v>
      </c>
      <c r="PG49" s="35"/>
      <c r="PH49" s="40">
        <v>350</v>
      </c>
      <c r="PI49" s="63">
        <f t="shared" si="1435"/>
        <v>350</v>
      </c>
      <c r="PJ49" s="35"/>
      <c r="PK49" s="40"/>
      <c r="PL49" s="63">
        <f t="shared" si="1436"/>
        <v>0</v>
      </c>
      <c r="PM49" s="35">
        <f t="shared" si="332"/>
        <v>0</v>
      </c>
      <c r="PN49" s="40">
        <f t="shared" si="332"/>
        <v>750</v>
      </c>
      <c r="PO49" s="63">
        <f t="shared" si="332"/>
        <v>750</v>
      </c>
      <c r="PP49" s="35"/>
      <c r="PQ49" s="40"/>
      <c r="PR49" s="63">
        <f t="shared" si="333"/>
        <v>0</v>
      </c>
      <c r="PS49" s="35"/>
      <c r="PT49" s="40"/>
      <c r="PU49" s="63">
        <f t="shared" si="334"/>
        <v>0</v>
      </c>
      <c r="PV49" s="40"/>
      <c r="PW49" s="40"/>
      <c r="PX49" s="63">
        <f t="shared" si="335"/>
        <v>0</v>
      </c>
      <c r="PY49" s="35">
        <f t="shared" si="336"/>
        <v>0</v>
      </c>
      <c r="PZ49" s="40">
        <f t="shared" si="337"/>
        <v>0</v>
      </c>
      <c r="QA49" s="63">
        <f t="shared" si="338"/>
        <v>0</v>
      </c>
      <c r="QB49" s="35">
        <f t="shared" si="1437"/>
        <v>118676</v>
      </c>
      <c r="QC49" s="40">
        <f t="shared" si="1438"/>
        <v>2925</v>
      </c>
      <c r="QD49" s="63">
        <f t="shared" si="1439"/>
        <v>121601</v>
      </c>
      <c r="QE49" s="35">
        <f t="shared" si="1440"/>
        <v>247452</v>
      </c>
      <c r="QF49" s="40">
        <f t="shared" si="1441"/>
        <v>20622</v>
      </c>
      <c r="QG49" s="63">
        <f t="shared" si="1442"/>
        <v>268074</v>
      </c>
      <c r="QH49" s="35">
        <f t="shared" si="1443"/>
        <v>247452</v>
      </c>
      <c r="QI49" s="40">
        <f t="shared" si="1444"/>
        <v>20622</v>
      </c>
      <c r="QJ49" s="63">
        <f t="shared" si="1445"/>
        <v>268074</v>
      </c>
      <c r="QK49" s="35"/>
      <c r="QL49" s="40"/>
      <c r="QM49" s="55"/>
      <c r="QN49" s="35">
        <f t="shared" si="339"/>
        <v>247452</v>
      </c>
      <c r="QO49" s="40">
        <f t="shared" si="340"/>
        <v>20622</v>
      </c>
      <c r="QP49" s="63">
        <f t="shared" si="341"/>
        <v>268074</v>
      </c>
      <c r="QQ49" s="35">
        <f t="shared" si="1446"/>
        <v>418391</v>
      </c>
      <c r="QR49" s="40">
        <f t="shared" si="1447"/>
        <v>19022</v>
      </c>
      <c r="QS49" s="63">
        <f t="shared" si="1448"/>
        <v>437413</v>
      </c>
    </row>
    <row r="50" spans="1:461" ht="15.75">
      <c r="A50" s="4">
        <v>38</v>
      </c>
      <c r="B50" s="16" t="s">
        <v>36</v>
      </c>
      <c r="C50" s="52">
        <f>160569+5619</f>
        <v>166188</v>
      </c>
      <c r="D50" s="52">
        <f>-6863</f>
        <v>-6863</v>
      </c>
      <c r="E50" s="69">
        <f t="shared" si="146"/>
        <v>159325</v>
      </c>
      <c r="F50" s="52"/>
      <c r="G50" s="52"/>
      <c r="H50" s="69">
        <f t="shared" si="147"/>
        <v>0</v>
      </c>
      <c r="I50" s="52"/>
      <c r="J50" s="52"/>
      <c r="K50" s="69">
        <f t="shared" si="148"/>
        <v>0</v>
      </c>
      <c r="L50" s="52"/>
      <c r="M50" s="52"/>
      <c r="N50" s="69">
        <f t="shared" si="149"/>
        <v>0</v>
      </c>
      <c r="O50" s="52"/>
      <c r="P50" s="52"/>
      <c r="Q50" s="69">
        <f t="shared" si="150"/>
        <v>0</v>
      </c>
      <c r="R50" s="52"/>
      <c r="S50" s="52"/>
      <c r="T50" s="69">
        <f t="shared" si="151"/>
        <v>0</v>
      </c>
      <c r="U50" s="52"/>
      <c r="V50" s="52"/>
      <c r="W50" s="69">
        <f t="shared" si="152"/>
        <v>0</v>
      </c>
      <c r="X50" s="52"/>
      <c r="Y50" s="52"/>
      <c r="Z50" s="69">
        <f t="shared" si="153"/>
        <v>0</v>
      </c>
      <c r="AA50" s="52"/>
      <c r="AB50" s="52"/>
      <c r="AC50" s="69">
        <f t="shared" si="154"/>
        <v>0</v>
      </c>
      <c r="AD50" s="51">
        <f t="shared" si="155"/>
        <v>166188</v>
      </c>
      <c r="AE50" s="52">
        <f t="shared" si="156"/>
        <v>-6863</v>
      </c>
      <c r="AF50" s="69">
        <f t="shared" si="157"/>
        <v>159325</v>
      </c>
      <c r="AG50" s="52"/>
      <c r="AH50" s="52"/>
      <c r="AI50" s="69">
        <f t="shared" si="158"/>
        <v>0</v>
      </c>
      <c r="AJ50" s="52"/>
      <c r="AK50" s="52"/>
      <c r="AL50" s="69">
        <f t="shared" si="159"/>
        <v>0</v>
      </c>
      <c r="AM50" s="52"/>
      <c r="AN50" s="52"/>
      <c r="AO50" s="69">
        <f t="shared" si="160"/>
        <v>0</v>
      </c>
      <c r="AP50" s="52"/>
      <c r="AQ50" s="52"/>
      <c r="AR50" s="69">
        <f t="shared" si="161"/>
        <v>0</v>
      </c>
      <c r="AS50" s="52"/>
      <c r="AT50" s="52"/>
      <c r="AU50" s="69">
        <f t="shared" si="162"/>
        <v>0</v>
      </c>
      <c r="AV50" s="52"/>
      <c r="AW50" s="52"/>
      <c r="AX50" s="69">
        <f t="shared" si="163"/>
        <v>0</v>
      </c>
      <c r="AY50" s="52"/>
      <c r="AZ50" s="52"/>
      <c r="BA50" s="69">
        <f t="shared" si="164"/>
        <v>0</v>
      </c>
      <c r="BB50" s="52"/>
      <c r="BC50" s="52"/>
      <c r="BD50" s="69">
        <f t="shared" si="165"/>
        <v>0</v>
      </c>
      <c r="BE50" s="52"/>
      <c r="BF50" s="52"/>
      <c r="BG50" s="69">
        <f t="shared" si="1430"/>
        <v>0</v>
      </c>
      <c r="BH50" s="51"/>
      <c r="BI50" s="52"/>
      <c r="BJ50" s="69">
        <f t="shared" si="167"/>
        <v>0</v>
      </c>
      <c r="BK50" s="51"/>
      <c r="BL50" s="52"/>
      <c r="BM50" s="69">
        <f t="shared" si="168"/>
        <v>0</v>
      </c>
      <c r="BN50" s="51"/>
      <c r="BO50" s="52"/>
      <c r="BP50" s="69">
        <f t="shared" si="169"/>
        <v>0</v>
      </c>
      <c r="BQ50" s="51"/>
      <c r="BR50" s="52"/>
      <c r="BS50" s="69">
        <f t="shared" si="170"/>
        <v>0</v>
      </c>
      <c r="BT50" s="51"/>
      <c r="BU50" s="52"/>
      <c r="BV50" s="69">
        <f t="shared" si="171"/>
        <v>0</v>
      </c>
      <c r="BW50" s="51"/>
      <c r="BX50" s="52"/>
      <c r="BY50" s="69">
        <f t="shared" si="172"/>
        <v>0</v>
      </c>
      <c r="BZ50" s="51"/>
      <c r="CA50" s="52"/>
      <c r="CB50" s="69">
        <f t="shared" si="1431"/>
        <v>0</v>
      </c>
      <c r="CC50" s="51">
        <f t="shared" si="174"/>
        <v>0</v>
      </c>
      <c r="CD50" s="52">
        <f t="shared" si="174"/>
        <v>0</v>
      </c>
      <c r="CE50" s="69">
        <f t="shared" si="174"/>
        <v>0</v>
      </c>
      <c r="CF50" s="52"/>
      <c r="CG50" s="52"/>
      <c r="CH50" s="69">
        <f t="shared" si="175"/>
        <v>0</v>
      </c>
      <c r="CI50" s="52"/>
      <c r="CJ50" s="52"/>
      <c r="CK50" s="69">
        <f t="shared" si="176"/>
        <v>0</v>
      </c>
      <c r="CL50" s="52"/>
      <c r="CM50" s="52"/>
      <c r="CN50" s="69">
        <f t="shared" si="177"/>
        <v>0</v>
      </c>
      <c r="CO50" s="52"/>
      <c r="CP50" s="52"/>
      <c r="CQ50" s="69">
        <f t="shared" si="178"/>
        <v>0</v>
      </c>
      <c r="CR50" s="52"/>
      <c r="CS50" s="52"/>
      <c r="CT50" s="69">
        <f t="shared" si="179"/>
        <v>0</v>
      </c>
      <c r="CU50" s="52"/>
      <c r="CV50" s="52"/>
      <c r="CW50" s="69">
        <f t="shared" si="180"/>
        <v>0</v>
      </c>
      <c r="CX50" s="52"/>
      <c r="CY50" s="52"/>
      <c r="CZ50" s="69">
        <f t="shared" si="181"/>
        <v>0</v>
      </c>
      <c r="DA50" s="51">
        <f t="shared" si="182"/>
        <v>0</v>
      </c>
      <c r="DB50" s="52">
        <f t="shared" si="183"/>
        <v>0</v>
      </c>
      <c r="DC50" s="69">
        <f t="shared" si="184"/>
        <v>0</v>
      </c>
      <c r="DD50" s="52"/>
      <c r="DE50" s="52"/>
      <c r="DF50" s="69">
        <f t="shared" si="185"/>
        <v>0</v>
      </c>
      <c r="DG50" s="52"/>
      <c r="DH50" s="52"/>
      <c r="DI50" s="69">
        <f t="shared" si="186"/>
        <v>0</v>
      </c>
      <c r="DJ50" s="52"/>
      <c r="DK50" s="52"/>
      <c r="DL50" s="69">
        <f t="shared" si="187"/>
        <v>0</v>
      </c>
      <c r="DM50" s="51">
        <f t="shared" si="188"/>
        <v>0</v>
      </c>
      <c r="DN50" s="52">
        <f t="shared" si="189"/>
        <v>0</v>
      </c>
      <c r="DO50" s="69">
        <f t="shared" si="190"/>
        <v>0</v>
      </c>
      <c r="DP50" s="52"/>
      <c r="DQ50" s="52"/>
      <c r="DR50" s="69">
        <f t="shared" si="191"/>
        <v>0</v>
      </c>
      <c r="DS50" s="52"/>
      <c r="DT50" s="52"/>
      <c r="DU50" s="69">
        <f t="shared" si="192"/>
        <v>0</v>
      </c>
      <c r="DV50" s="52"/>
      <c r="DW50" s="52"/>
      <c r="DX50" s="69">
        <f t="shared" si="193"/>
        <v>0</v>
      </c>
      <c r="DY50" s="51">
        <f t="shared" si="194"/>
        <v>0</v>
      </c>
      <c r="DZ50" s="52">
        <f t="shared" si="195"/>
        <v>0</v>
      </c>
      <c r="EA50" s="69">
        <f t="shared" si="196"/>
        <v>0</v>
      </c>
      <c r="EB50" s="52"/>
      <c r="EC50" s="52"/>
      <c r="ED50" s="69">
        <f t="shared" si="197"/>
        <v>0</v>
      </c>
      <c r="EE50" s="52"/>
      <c r="EF50" s="52"/>
      <c r="EG50" s="69">
        <f t="shared" si="198"/>
        <v>0</v>
      </c>
      <c r="EH50" s="52"/>
      <c r="EI50" s="52"/>
      <c r="EJ50" s="69">
        <f t="shared" si="199"/>
        <v>0</v>
      </c>
      <c r="EK50" s="52"/>
      <c r="EL50" s="52"/>
      <c r="EM50" s="69">
        <f t="shared" si="200"/>
        <v>0</v>
      </c>
      <c r="EN50" s="52"/>
      <c r="EO50" s="52"/>
      <c r="EP50" s="69">
        <f t="shared" si="201"/>
        <v>0</v>
      </c>
      <c r="EQ50" s="52"/>
      <c r="ER50" s="52"/>
      <c r="ES50" s="69">
        <f t="shared" si="202"/>
        <v>0</v>
      </c>
      <c r="ET50" s="52"/>
      <c r="EU50" s="52"/>
      <c r="EV50" s="69">
        <f t="shared" si="203"/>
        <v>0</v>
      </c>
      <c r="EW50" s="51">
        <f t="shared" si="204"/>
        <v>0</v>
      </c>
      <c r="EX50" s="52">
        <f t="shared" si="205"/>
        <v>0</v>
      </c>
      <c r="EY50" s="69">
        <f t="shared" si="206"/>
        <v>0</v>
      </c>
      <c r="EZ50" s="52"/>
      <c r="FA50" s="52"/>
      <c r="FB50" s="69">
        <f t="shared" si="207"/>
        <v>0</v>
      </c>
      <c r="FC50" s="52"/>
      <c r="FD50" s="52"/>
      <c r="FE50" s="69">
        <f t="shared" si="208"/>
        <v>0</v>
      </c>
      <c r="FF50" s="51">
        <f t="shared" si="209"/>
        <v>0</v>
      </c>
      <c r="FG50" s="52">
        <f t="shared" si="210"/>
        <v>0</v>
      </c>
      <c r="FH50" s="69">
        <f t="shared" si="211"/>
        <v>0</v>
      </c>
      <c r="FI50" s="52"/>
      <c r="FJ50" s="52"/>
      <c r="FK50" s="69">
        <f t="shared" si="212"/>
        <v>0</v>
      </c>
      <c r="FL50" s="52"/>
      <c r="FM50" s="52"/>
      <c r="FN50" s="69">
        <f t="shared" si="213"/>
        <v>0</v>
      </c>
      <c r="FO50" s="52"/>
      <c r="FP50" s="52"/>
      <c r="FQ50" s="69">
        <f t="shared" si="214"/>
        <v>0</v>
      </c>
      <c r="FR50" s="52"/>
      <c r="FS50" s="52"/>
      <c r="FT50" s="69">
        <f t="shared" si="215"/>
        <v>0</v>
      </c>
      <c r="FU50" s="51">
        <f t="shared" si="216"/>
        <v>0</v>
      </c>
      <c r="FV50" s="52">
        <f t="shared" si="217"/>
        <v>0</v>
      </c>
      <c r="FW50" s="69">
        <f t="shared" si="218"/>
        <v>0</v>
      </c>
      <c r="FX50" s="52"/>
      <c r="FY50" s="52"/>
      <c r="FZ50" s="69">
        <f t="shared" si="219"/>
        <v>0</v>
      </c>
      <c r="GA50" s="51"/>
      <c r="GB50" s="52"/>
      <c r="GC50" s="69">
        <f t="shared" si="220"/>
        <v>0</v>
      </c>
      <c r="GD50" s="52"/>
      <c r="GE50" s="52"/>
      <c r="GF50" s="69">
        <f t="shared" si="221"/>
        <v>0</v>
      </c>
      <c r="GG50" s="51">
        <f t="shared" si="222"/>
        <v>0</v>
      </c>
      <c r="GH50" s="52">
        <f t="shared" si="223"/>
        <v>0</v>
      </c>
      <c r="GI50" s="69">
        <f t="shared" si="224"/>
        <v>0</v>
      </c>
      <c r="GJ50" s="51">
        <f t="shared" si="225"/>
        <v>0</v>
      </c>
      <c r="GK50" s="52">
        <f t="shared" si="226"/>
        <v>0</v>
      </c>
      <c r="GL50" s="69">
        <f t="shared" si="227"/>
        <v>0</v>
      </c>
      <c r="GM50" s="52"/>
      <c r="GN50" s="52"/>
      <c r="GO50" s="69">
        <f t="shared" si="228"/>
        <v>0</v>
      </c>
      <c r="GP50" s="52"/>
      <c r="GQ50" s="52"/>
      <c r="GR50" s="69">
        <f t="shared" si="229"/>
        <v>0</v>
      </c>
      <c r="GS50" s="52"/>
      <c r="GT50" s="52"/>
      <c r="GU50" s="69">
        <f t="shared" si="230"/>
        <v>0</v>
      </c>
      <c r="GV50" s="52"/>
      <c r="GW50" s="52"/>
      <c r="GX50" s="69">
        <f t="shared" si="231"/>
        <v>0</v>
      </c>
      <c r="GY50" s="52"/>
      <c r="GZ50" s="52"/>
      <c r="HA50" s="69">
        <f t="shared" si="232"/>
        <v>0</v>
      </c>
      <c r="HB50" s="52"/>
      <c r="HC50" s="52"/>
      <c r="HD50" s="69">
        <f t="shared" si="233"/>
        <v>0</v>
      </c>
      <c r="HE50" s="51">
        <f t="shared" si="234"/>
        <v>0</v>
      </c>
      <c r="HF50" s="52">
        <f t="shared" si="235"/>
        <v>0</v>
      </c>
      <c r="HG50" s="69">
        <f t="shared" si="236"/>
        <v>0</v>
      </c>
      <c r="HH50" s="52"/>
      <c r="HI50" s="52"/>
      <c r="HJ50" s="69">
        <f t="shared" si="237"/>
        <v>0</v>
      </c>
      <c r="HK50" s="51"/>
      <c r="HL50" s="52"/>
      <c r="HM50" s="69">
        <f t="shared" si="238"/>
        <v>0</v>
      </c>
      <c r="HN50" s="51">
        <f t="shared" si="239"/>
        <v>0</v>
      </c>
      <c r="HO50" s="52">
        <f t="shared" si="240"/>
        <v>0</v>
      </c>
      <c r="HP50" s="69">
        <f t="shared" si="241"/>
        <v>0</v>
      </c>
      <c r="HQ50" s="52"/>
      <c r="HR50" s="52"/>
      <c r="HS50" s="69">
        <f t="shared" si="242"/>
        <v>0</v>
      </c>
      <c r="HT50" s="51"/>
      <c r="HU50" s="52"/>
      <c r="HV50" s="69">
        <f t="shared" si="243"/>
        <v>0</v>
      </c>
      <c r="HW50" s="52"/>
      <c r="HX50" s="52"/>
      <c r="HY50" s="69">
        <f t="shared" si="244"/>
        <v>0</v>
      </c>
      <c r="HZ50" s="51"/>
      <c r="IA50" s="52"/>
      <c r="IB50" s="69">
        <f t="shared" si="245"/>
        <v>0</v>
      </c>
      <c r="IC50" s="51">
        <f t="shared" si="246"/>
        <v>0</v>
      </c>
      <c r="ID50" s="52">
        <f t="shared" si="247"/>
        <v>0</v>
      </c>
      <c r="IE50" s="69">
        <f t="shared" si="248"/>
        <v>0</v>
      </c>
      <c r="IF50" s="52"/>
      <c r="IG50" s="52"/>
      <c r="IH50" s="69">
        <f t="shared" si="249"/>
        <v>0</v>
      </c>
      <c r="II50" s="51"/>
      <c r="IJ50" s="52"/>
      <c r="IK50" s="69">
        <f t="shared" si="250"/>
        <v>0</v>
      </c>
      <c r="IL50" s="52"/>
      <c r="IM50" s="52"/>
      <c r="IN50" s="69">
        <f t="shared" si="251"/>
        <v>0</v>
      </c>
      <c r="IO50" s="51">
        <f t="shared" si="252"/>
        <v>0</v>
      </c>
      <c r="IP50" s="52">
        <f t="shared" si="253"/>
        <v>0</v>
      </c>
      <c r="IQ50" s="69">
        <f t="shared" si="254"/>
        <v>0</v>
      </c>
      <c r="IR50" s="52"/>
      <c r="IS50" s="52"/>
      <c r="IT50" s="69">
        <f t="shared" si="255"/>
        <v>0</v>
      </c>
      <c r="IU50" s="52"/>
      <c r="IV50" s="52"/>
      <c r="IW50" s="69">
        <f t="shared" si="256"/>
        <v>0</v>
      </c>
      <c r="IX50" s="52"/>
      <c r="IY50" s="52"/>
      <c r="IZ50" s="69">
        <f t="shared" si="257"/>
        <v>0</v>
      </c>
      <c r="JA50" s="51">
        <f t="shared" si="258"/>
        <v>0</v>
      </c>
      <c r="JB50" s="52">
        <f t="shared" si="259"/>
        <v>0</v>
      </c>
      <c r="JC50" s="69">
        <f t="shared" si="260"/>
        <v>0</v>
      </c>
      <c r="JD50" s="52"/>
      <c r="JE50" s="52"/>
      <c r="JF50" s="69">
        <f t="shared" si="261"/>
        <v>0</v>
      </c>
      <c r="JG50" s="52"/>
      <c r="JH50" s="52"/>
      <c r="JI50" s="69">
        <f t="shared" si="262"/>
        <v>0</v>
      </c>
      <c r="JJ50" s="52"/>
      <c r="JK50" s="52"/>
      <c r="JL50" s="69">
        <f t="shared" si="263"/>
        <v>0</v>
      </c>
      <c r="JM50" s="51">
        <f t="shared" si="264"/>
        <v>0</v>
      </c>
      <c r="JN50" s="52">
        <f t="shared" si="265"/>
        <v>0</v>
      </c>
      <c r="JO50" s="69">
        <f t="shared" si="266"/>
        <v>0</v>
      </c>
      <c r="JP50" s="52"/>
      <c r="JQ50" s="52"/>
      <c r="JR50" s="69">
        <f t="shared" si="267"/>
        <v>0</v>
      </c>
      <c r="JS50" s="51"/>
      <c r="JT50" s="52"/>
      <c r="JU50" s="69">
        <f t="shared" si="268"/>
        <v>0</v>
      </c>
      <c r="JV50" s="51"/>
      <c r="JW50" s="52"/>
      <c r="JX50" s="69">
        <f t="shared" si="269"/>
        <v>0</v>
      </c>
      <c r="JY50" s="51">
        <f t="shared" si="270"/>
        <v>0</v>
      </c>
      <c r="JZ50" s="52">
        <f t="shared" si="271"/>
        <v>0</v>
      </c>
      <c r="KA50" s="69">
        <f t="shared" si="272"/>
        <v>0</v>
      </c>
      <c r="KB50" s="52"/>
      <c r="KC50" s="52"/>
      <c r="KD50" s="69">
        <f t="shared" si="273"/>
        <v>0</v>
      </c>
      <c r="KE50" s="51">
        <f t="shared" si="274"/>
        <v>0</v>
      </c>
      <c r="KF50" s="52">
        <f t="shared" si="275"/>
        <v>0</v>
      </c>
      <c r="KG50" s="69">
        <f t="shared" si="276"/>
        <v>0</v>
      </c>
      <c r="KH50" s="51"/>
      <c r="KI50" s="52"/>
      <c r="KJ50" s="69">
        <f t="shared" si="277"/>
        <v>0</v>
      </c>
      <c r="KK50" s="52"/>
      <c r="KL50" s="52"/>
      <c r="KM50" s="69">
        <f t="shared" si="278"/>
        <v>0</v>
      </c>
      <c r="KN50" s="52"/>
      <c r="KO50" s="52"/>
      <c r="KP50" s="69">
        <f t="shared" si="279"/>
        <v>0</v>
      </c>
      <c r="KQ50" s="51">
        <f t="shared" si="280"/>
        <v>0</v>
      </c>
      <c r="KR50" s="52">
        <f t="shared" si="281"/>
        <v>0</v>
      </c>
      <c r="KS50" s="69">
        <f t="shared" si="282"/>
        <v>0</v>
      </c>
      <c r="KT50" s="52"/>
      <c r="KU50" s="52"/>
      <c r="KV50" s="69">
        <f t="shared" si="283"/>
        <v>0</v>
      </c>
      <c r="KW50" s="52"/>
      <c r="KX50" s="52"/>
      <c r="KY50" s="69">
        <f t="shared" si="284"/>
        <v>0</v>
      </c>
      <c r="KZ50" s="52"/>
      <c r="LA50" s="52"/>
      <c r="LB50" s="69">
        <f t="shared" si="285"/>
        <v>0</v>
      </c>
      <c r="LC50" s="52"/>
      <c r="LD50" s="52"/>
      <c r="LE50" s="69">
        <f t="shared" si="286"/>
        <v>0</v>
      </c>
      <c r="LF50" s="52"/>
      <c r="LG50" s="52"/>
      <c r="LH50" s="69">
        <f t="shared" si="287"/>
        <v>0</v>
      </c>
      <c r="LI50" s="52"/>
      <c r="LJ50" s="52"/>
      <c r="LK50" s="69">
        <f t="shared" si="288"/>
        <v>0</v>
      </c>
      <c r="LL50" s="52"/>
      <c r="LM50" s="52"/>
      <c r="LN50" s="69">
        <f t="shared" si="289"/>
        <v>0</v>
      </c>
      <c r="LO50" s="51">
        <f t="shared" si="290"/>
        <v>0</v>
      </c>
      <c r="LP50" s="52">
        <f t="shared" si="291"/>
        <v>0</v>
      </c>
      <c r="LQ50" s="69">
        <f t="shared" si="292"/>
        <v>0</v>
      </c>
      <c r="LR50" s="52"/>
      <c r="LS50" s="52"/>
      <c r="LT50" s="69">
        <f t="shared" si="293"/>
        <v>0</v>
      </c>
      <c r="LU50" s="52"/>
      <c r="LV50" s="52"/>
      <c r="LW50" s="69">
        <f t="shared" si="294"/>
        <v>0</v>
      </c>
      <c r="LX50" s="51">
        <f t="shared" si="295"/>
        <v>0</v>
      </c>
      <c r="LY50" s="52">
        <f t="shared" si="296"/>
        <v>0</v>
      </c>
      <c r="LZ50" s="69">
        <f t="shared" si="297"/>
        <v>0</v>
      </c>
      <c r="MA50" s="51">
        <f t="shared" si="298"/>
        <v>0</v>
      </c>
      <c r="MB50" s="52">
        <f t="shared" si="299"/>
        <v>0</v>
      </c>
      <c r="MC50" s="69">
        <f t="shared" si="300"/>
        <v>0</v>
      </c>
      <c r="MD50" s="52"/>
      <c r="ME50" s="52"/>
      <c r="MF50" s="69">
        <f t="shared" si="301"/>
        <v>0</v>
      </c>
      <c r="MG50" s="52"/>
      <c r="MH50" s="52"/>
      <c r="MI50" s="69">
        <f t="shared" si="302"/>
        <v>0</v>
      </c>
      <c r="MJ50" s="52"/>
      <c r="MK50" s="52"/>
      <c r="ML50" s="69">
        <f t="shared" si="303"/>
        <v>0</v>
      </c>
      <c r="MM50" s="52"/>
      <c r="MN50" s="52"/>
      <c r="MO50" s="69">
        <f t="shared" si="304"/>
        <v>0</v>
      </c>
      <c r="MP50" s="52"/>
      <c r="MQ50" s="52"/>
      <c r="MR50" s="69">
        <f t="shared" si="305"/>
        <v>0</v>
      </c>
      <c r="MS50" s="51"/>
      <c r="MT50" s="52"/>
      <c r="MU50" s="69">
        <f t="shared" si="306"/>
        <v>0</v>
      </c>
      <c r="MV50" s="52"/>
      <c r="MW50" s="52"/>
      <c r="MX50" s="69">
        <f t="shared" si="307"/>
        <v>0</v>
      </c>
      <c r="MY50" s="52"/>
      <c r="MZ50" s="52"/>
      <c r="NA50" s="69">
        <f t="shared" si="308"/>
        <v>0</v>
      </c>
      <c r="NB50" s="52"/>
      <c r="NC50" s="52"/>
      <c r="ND50" s="69">
        <f t="shared" si="309"/>
        <v>0</v>
      </c>
      <c r="NE50" s="51"/>
      <c r="NF50" s="52"/>
      <c r="NG50" s="69">
        <f t="shared" si="310"/>
        <v>0</v>
      </c>
      <c r="NH50" s="51"/>
      <c r="NI50" s="52"/>
      <c r="NJ50" s="69">
        <f t="shared" si="311"/>
        <v>0</v>
      </c>
      <c r="NK50" s="51">
        <f t="shared" si="312"/>
        <v>0</v>
      </c>
      <c r="NL50" s="52">
        <f t="shared" si="313"/>
        <v>0</v>
      </c>
      <c r="NM50" s="69">
        <f t="shared" si="314"/>
        <v>0</v>
      </c>
      <c r="NN50" s="52"/>
      <c r="NO50" s="52"/>
      <c r="NP50" s="69">
        <f t="shared" si="315"/>
        <v>0</v>
      </c>
      <c r="NQ50" s="52"/>
      <c r="NR50" s="52"/>
      <c r="NS50" s="69">
        <f t="shared" si="316"/>
        <v>0</v>
      </c>
      <c r="NT50" s="52"/>
      <c r="NU50" s="52"/>
      <c r="NV50" s="69">
        <f t="shared" si="317"/>
        <v>0</v>
      </c>
      <c r="NW50" s="51"/>
      <c r="NX50" s="52"/>
      <c r="NY50" s="69">
        <f t="shared" si="318"/>
        <v>0</v>
      </c>
      <c r="NZ50" s="52"/>
      <c r="OA50" s="52"/>
      <c r="OB50" s="69">
        <f t="shared" si="319"/>
        <v>0</v>
      </c>
      <c r="OC50" s="52"/>
      <c r="OD50" s="52"/>
      <c r="OE50" s="69">
        <f t="shared" si="1432"/>
        <v>0</v>
      </c>
      <c r="OF50" s="51">
        <f t="shared" si="321"/>
        <v>0</v>
      </c>
      <c r="OG50" s="52">
        <f t="shared" si="321"/>
        <v>0</v>
      </c>
      <c r="OH50" s="69">
        <f t="shared" si="321"/>
        <v>0</v>
      </c>
      <c r="OI50" s="51"/>
      <c r="OJ50" s="52"/>
      <c r="OK50" s="69">
        <f t="shared" si="322"/>
        <v>0</v>
      </c>
      <c r="OL50" s="51"/>
      <c r="OM50" s="52"/>
      <c r="ON50" s="69">
        <f t="shared" si="323"/>
        <v>0</v>
      </c>
      <c r="OO50" s="51"/>
      <c r="OP50" s="52"/>
      <c r="OQ50" s="69">
        <f t="shared" si="324"/>
        <v>0</v>
      </c>
      <c r="OR50" s="51"/>
      <c r="OS50" s="52"/>
      <c r="OT50" s="69">
        <f t="shared" si="325"/>
        <v>0</v>
      </c>
      <c r="OU50" s="51"/>
      <c r="OV50" s="52"/>
      <c r="OW50" s="69">
        <f t="shared" si="326"/>
        <v>0</v>
      </c>
      <c r="OX50" s="51"/>
      <c r="OY50" s="52"/>
      <c r="OZ50" s="69">
        <f t="shared" si="327"/>
        <v>0</v>
      </c>
      <c r="PA50" s="51"/>
      <c r="PB50" s="52"/>
      <c r="PC50" s="69">
        <f t="shared" si="1433"/>
        <v>0</v>
      </c>
      <c r="PD50" s="51"/>
      <c r="PE50" s="52"/>
      <c r="PF50" s="69">
        <f t="shared" si="1434"/>
        <v>0</v>
      </c>
      <c r="PG50" s="51"/>
      <c r="PH50" s="52"/>
      <c r="PI50" s="69">
        <f t="shared" si="1435"/>
        <v>0</v>
      </c>
      <c r="PJ50" s="51"/>
      <c r="PK50" s="52"/>
      <c r="PL50" s="69">
        <f t="shared" si="1436"/>
        <v>0</v>
      </c>
      <c r="PM50" s="51">
        <f t="shared" si="332"/>
        <v>0</v>
      </c>
      <c r="PN50" s="52">
        <f t="shared" si="332"/>
        <v>0</v>
      </c>
      <c r="PO50" s="69">
        <f t="shared" si="332"/>
        <v>0</v>
      </c>
      <c r="PP50" s="51"/>
      <c r="PQ50" s="52"/>
      <c r="PR50" s="69">
        <f t="shared" si="333"/>
        <v>0</v>
      </c>
      <c r="PS50" s="51"/>
      <c r="PT50" s="52"/>
      <c r="PU50" s="69">
        <f t="shared" si="334"/>
        <v>0</v>
      </c>
      <c r="PV50" s="52"/>
      <c r="PW50" s="52"/>
      <c r="PX50" s="69">
        <f t="shared" si="335"/>
        <v>0</v>
      </c>
      <c r="PY50" s="51">
        <f t="shared" si="336"/>
        <v>0</v>
      </c>
      <c r="PZ50" s="52">
        <f t="shared" si="337"/>
        <v>0</v>
      </c>
      <c r="QA50" s="69">
        <f t="shared" si="338"/>
        <v>0</v>
      </c>
      <c r="QB50" s="51">
        <f t="shared" si="1437"/>
        <v>0</v>
      </c>
      <c r="QC50" s="52">
        <f t="shared" si="1438"/>
        <v>0</v>
      </c>
      <c r="QD50" s="69">
        <f t="shared" si="1439"/>
        <v>0</v>
      </c>
      <c r="QE50" s="51">
        <f t="shared" si="1440"/>
        <v>0</v>
      </c>
      <c r="QF50" s="52">
        <f t="shared" si="1441"/>
        <v>0</v>
      </c>
      <c r="QG50" s="69">
        <f t="shared" si="1442"/>
        <v>0</v>
      </c>
      <c r="QH50" s="51">
        <f t="shared" si="1443"/>
        <v>0</v>
      </c>
      <c r="QI50" s="52">
        <f t="shared" si="1444"/>
        <v>0</v>
      </c>
      <c r="QJ50" s="69">
        <f t="shared" si="1445"/>
        <v>0</v>
      </c>
      <c r="QK50" s="51"/>
      <c r="QL50" s="52"/>
      <c r="QM50" s="59"/>
      <c r="QN50" s="51">
        <f t="shared" si="339"/>
        <v>0</v>
      </c>
      <c r="QO50" s="52">
        <f t="shared" si="340"/>
        <v>0</v>
      </c>
      <c r="QP50" s="69">
        <f t="shared" si="341"/>
        <v>0</v>
      </c>
      <c r="QQ50" s="51">
        <f t="shared" si="1446"/>
        <v>166188</v>
      </c>
      <c r="QR50" s="52">
        <f t="shared" si="1447"/>
        <v>-6863</v>
      </c>
      <c r="QS50" s="69">
        <f t="shared" si="1448"/>
        <v>159325</v>
      </c>
    </row>
    <row r="51" spans="1:461" ht="15.75">
      <c r="A51" s="6">
        <v>39</v>
      </c>
      <c r="B51" s="15" t="s">
        <v>37</v>
      </c>
      <c r="C51" s="40"/>
      <c r="D51" s="40"/>
      <c r="E51" s="63">
        <f t="shared" si="146"/>
        <v>0</v>
      </c>
      <c r="F51" s="40"/>
      <c r="G51" s="40"/>
      <c r="H51" s="63">
        <f t="shared" si="147"/>
        <v>0</v>
      </c>
      <c r="I51" s="40"/>
      <c r="J51" s="40"/>
      <c r="K51" s="63">
        <f t="shared" si="148"/>
        <v>0</v>
      </c>
      <c r="L51" s="40"/>
      <c r="M51" s="40"/>
      <c r="N51" s="63">
        <f t="shared" si="149"/>
        <v>0</v>
      </c>
      <c r="O51" s="40"/>
      <c r="P51" s="40"/>
      <c r="Q51" s="63">
        <f t="shared" si="150"/>
        <v>0</v>
      </c>
      <c r="R51" s="40"/>
      <c r="S51" s="40"/>
      <c r="T51" s="63">
        <f t="shared" si="151"/>
        <v>0</v>
      </c>
      <c r="U51" s="40"/>
      <c r="V51" s="40"/>
      <c r="W51" s="63">
        <f t="shared" si="152"/>
        <v>0</v>
      </c>
      <c r="X51" s="40"/>
      <c r="Y51" s="40"/>
      <c r="Z51" s="63">
        <f t="shared" si="153"/>
        <v>0</v>
      </c>
      <c r="AA51" s="40"/>
      <c r="AB51" s="40"/>
      <c r="AC51" s="63">
        <f t="shared" si="154"/>
        <v>0</v>
      </c>
      <c r="AD51" s="35">
        <f t="shared" si="155"/>
        <v>0</v>
      </c>
      <c r="AE51" s="40">
        <f t="shared" si="156"/>
        <v>0</v>
      </c>
      <c r="AF51" s="63">
        <f t="shared" si="157"/>
        <v>0</v>
      </c>
      <c r="AG51" s="40"/>
      <c r="AH51" s="40"/>
      <c r="AI51" s="63">
        <f t="shared" si="158"/>
        <v>0</v>
      </c>
      <c r="AJ51" s="40"/>
      <c r="AK51" s="40"/>
      <c r="AL51" s="63">
        <f t="shared" si="159"/>
        <v>0</v>
      </c>
      <c r="AM51" s="40"/>
      <c r="AN51" s="40"/>
      <c r="AO51" s="63">
        <f t="shared" si="160"/>
        <v>0</v>
      </c>
      <c r="AP51" s="40"/>
      <c r="AQ51" s="40"/>
      <c r="AR51" s="63">
        <f t="shared" si="161"/>
        <v>0</v>
      </c>
      <c r="AS51" s="40"/>
      <c r="AT51" s="40"/>
      <c r="AU51" s="63">
        <f t="shared" si="162"/>
        <v>0</v>
      </c>
      <c r="AV51" s="40"/>
      <c r="AW51" s="40"/>
      <c r="AX51" s="63">
        <f t="shared" si="163"/>
        <v>0</v>
      </c>
      <c r="AY51" s="40"/>
      <c r="AZ51" s="40"/>
      <c r="BA51" s="63">
        <f t="shared" si="164"/>
        <v>0</v>
      </c>
      <c r="BB51" s="40"/>
      <c r="BC51" s="40"/>
      <c r="BD51" s="63">
        <f t="shared" si="165"/>
        <v>0</v>
      </c>
      <c r="BE51" s="40"/>
      <c r="BF51" s="40"/>
      <c r="BG51" s="63">
        <f t="shared" si="1430"/>
        <v>0</v>
      </c>
      <c r="BH51" s="35"/>
      <c r="BI51" s="40"/>
      <c r="BJ51" s="63">
        <f t="shared" si="167"/>
        <v>0</v>
      </c>
      <c r="BK51" s="35"/>
      <c r="BL51" s="40"/>
      <c r="BM51" s="63">
        <f t="shared" si="168"/>
        <v>0</v>
      </c>
      <c r="BN51" s="35"/>
      <c r="BO51" s="40"/>
      <c r="BP51" s="63">
        <f t="shared" si="169"/>
        <v>0</v>
      </c>
      <c r="BQ51" s="35"/>
      <c r="BR51" s="40"/>
      <c r="BS51" s="63">
        <f t="shared" si="170"/>
        <v>0</v>
      </c>
      <c r="BT51" s="35"/>
      <c r="BU51" s="40"/>
      <c r="BV51" s="63">
        <f t="shared" si="171"/>
        <v>0</v>
      </c>
      <c r="BW51" s="35"/>
      <c r="BX51" s="40"/>
      <c r="BY51" s="63">
        <f t="shared" si="172"/>
        <v>0</v>
      </c>
      <c r="BZ51" s="35"/>
      <c r="CA51" s="40"/>
      <c r="CB51" s="63">
        <f t="shared" si="1431"/>
        <v>0</v>
      </c>
      <c r="CC51" s="35">
        <f t="shared" si="174"/>
        <v>0</v>
      </c>
      <c r="CD51" s="40">
        <f t="shared" si="174"/>
        <v>0</v>
      </c>
      <c r="CE51" s="63">
        <f t="shared" si="174"/>
        <v>0</v>
      </c>
      <c r="CF51" s="40"/>
      <c r="CG51" s="40"/>
      <c r="CH51" s="63">
        <f t="shared" si="175"/>
        <v>0</v>
      </c>
      <c r="CI51" s="40"/>
      <c r="CJ51" s="40"/>
      <c r="CK51" s="63">
        <f t="shared" si="176"/>
        <v>0</v>
      </c>
      <c r="CL51" s="40"/>
      <c r="CM51" s="40"/>
      <c r="CN51" s="63">
        <f t="shared" si="177"/>
        <v>0</v>
      </c>
      <c r="CO51" s="40"/>
      <c r="CP51" s="40"/>
      <c r="CQ51" s="63">
        <f t="shared" si="178"/>
        <v>0</v>
      </c>
      <c r="CR51" s="40"/>
      <c r="CS51" s="40"/>
      <c r="CT51" s="63">
        <f t="shared" si="179"/>
        <v>0</v>
      </c>
      <c r="CU51" s="40"/>
      <c r="CV51" s="40"/>
      <c r="CW51" s="63">
        <f t="shared" si="180"/>
        <v>0</v>
      </c>
      <c r="CX51" s="40"/>
      <c r="CY51" s="40"/>
      <c r="CZ51" s="63">
        <f t="shared" si="181"/>
        <v>0</v>
      </c>
      <c r="DA51" s="35">
        <f t="shared" si="182"/>
        <v>0</v>
      </c>
      <c r="DB51" s="40">
        <f t="shared" si="183"/>
        <v>0</v>
      </c>
      <c r="DC51" s="63">
        <f t="shared" si="184"/>
        <v>0</v>
      </c>
      <c r="DD51" s="40"/>
      <c r="DE51" s="40"/>
      <c r="DF51" s="63">
        <f t="shared" si="185"/>
        <v>0</v>
      </c>
      <c r="DG51" s="40"/>
      <c r="DH51" s="40"/>
      <c r="DI51" s="63">
        <f t="shared" si="186"/>
        <v>0</v>
      </c>
      <c r="DJ51" s="40"/>
      <c r="DK51" s="40"/>
      <c r="DL51" s="63">
        <f t="shared" si="187"/>
        <v>0</v>
      </c>
      <c r="DM51" s="35">
        <f t="shared" si="188"/>
        <v>0</v>
      </c>
      <c r="DN51" s="40">
        <f t="shared" si="189"/>
        <v>0</v>
      </c>
      <c r="DO51" s="63">
        <f t="shared" si="190"/>
        <v>0</v>
      </c>
      <c r="DP51" s="40"/>
      <c r="DQ51" s="40"/>
      <c r="DR51" s="63">
        <f t="shared" si="191"/>
        <v>0</v>
      </c>
      <c r="DS51" s="40"/>
      <c r="DT51" s="40"/>
      <c r="DU51" s="63">
        <f t="shared" si="192"/>
        <v>0</v>
      </c>
      <c r="DV51" s="40"/>
      <c r="DW51" s="40"/>
      <c r="DX51" s="63">
        <f t="shared" si="193"/>
        <v>0</v>
      </c>
      <c r="DY51" s="35">
        <f t="shared" si="194"/>
        <v>0</v>
      </c>
      <c r="DZ51" s="40">
        <f t="shared" si="195"/>
        <v>0</v>
      </c>
      <c r="EA51" s="63">
        <f t="shared" si="196"/>
        <v>0</v>
      </c>
      <c r="EB51" s="40"/>
      <c r="EC51" s="40"/>
      <c r="ED51" s="63">
        <f t="shared" si="197"/>
        <v>0</v>
      </c>
      <c r="EE51" s="40"/>
      <c r="EF51" s="40"/>
      <c r="EG51" s="63">
        <f t="shared" si="198"/>
        <v>0</v>
      </c>
      <c r="EH51" s="40"/>
      <c r="EI51" s="40"/>
      <c r="EJ51" s="63">
        <f t="shared" si="199"/>
        <v>0</v>
      </c>
      <c r="EK51" s="40"/>
      <c r="EL51" s="40"/>
      <c r="EM51" s="63">
        <f t="shared" si="200"/>
        <v>0</v>
      </c>
      <c r="EN51" s="40"/>
      <c r="EO51" s="40"/>
      <c r="EP51" s="63">
        <f t="shared" si="201"/>
        <v>0</v>
      </c>
      <c r="EQ51" s="40"/>
      <c r="ER51" s="40"/>
      <c r="ES51" s="63">
        <f t="shared" si="202"/>
        <v>0</v>
      </c>
      <c r="ET51" s="40"/>
      <c r="EU51" s="40"/>
      <c r="EV51" s="63">
        <f t="shared" si="203"/>
        <v>0</v>
      </c>
      <c r="EW51" s="35">
        <f t="shared" si="204"/>
        <v>0</v>
      </c>
      <c r="EX51" s="40">
        <f t="shared" si="205"/>
        <v>0</v>
      </c>
      <c r="EY51" s="63">
        <f t="shared" si="206"/>
        <v>0</v>
      </c>
      <c r="EZ51" s="40"/>
      <c r="FA51" s="40"/>
      <c r="FB51" s="63">
        <f t="shared" si="207"/>
        <v>0</v>
      </c>
      <c r="FC51" s="40"/>
      <c r="FD51" s="40"/>
      <c r="FE51" s="63">
        <f t="shared" si="208"/>
        <v>0</v>
      </c>
      <c r="FF51" s="35">
        <f t="shared" si="209"/>
        <v>0</v>
      </c>
      <c r="FG51" s="40">
        <f t="shared" si="210"/>
        <v>0</v>
      </c>
      <c r="FH51" s="63">
        <f t="shared" si="211"/>
        <v>0</v>
      </c>
      <c r="FI51" s="40"/>
      <c r="FJ51" s="40"/>
      <c r="FK51" s="63">
        <f t="shared" si="212"/>
        <v>0</v>
      </c>
      <c r="FL51" s="40"/>
      <c r="FM51" s="40"/>
      <c r="FN51" s="63">
        <f t="shared" si="213"/>
        <v>0</v>
      </c>
      <c r="FO51" s="40"/>
      <c r="FP51" s="40"/>
      <c r="FQ51" s="63">
        <f t="shared" si="214"/>
        <v>0</v>
      </c>
      <c r="FR51" s="40"/>
      <c r="FS51" s="40"/>
      <c r="FT51" s="63">
        <f t="shared" si="215"/>
        <v>0</v>
      </c>
      <c r="FU51" s="35">
        <f t="shared" si="216"/>
        <v>0</v>
      </c>
      <c r="FV51" s="40">
        <f t="shared" si="217"/>
        <v>0</v>
      </c>
      <c r="FW51" s="63">
        <f t="shared" si="218"/>
        <v>0</v>
      </c>
      <c r="FX51" s="40"/>
      <c r="FY51" s="40"/>
      <c r="FZ51" s="63">
        <f t="shared" si="219"/>
        <v>0</v>
      </c>
      <c r="GA51" s="35"/>
      <c r="GB51" s="40"/>
      <c r="GC51" s="63">
        <f t="shared" si="220"/>
        <v>0</v>
      </c>
      <c r="GD51" s="40"/>
      <c r="GE51" s="40"/>
      <c r="GF51" s="63">
        <f t="shared" si="221"/>
        <v>0</v>
      </c>
      <c r="GG51" s="35">
        <f t="shared" si="222"/>
        <v>0</v>
      </c>
      <c r="GH51" s="40">
        <f t="shared" si="223"/>
        <v>0</v>
      </c>
      <c r="GI51" s="63">
        <f t="shared" si="224"/>
        <v>0</v>
      </c>
      <c r="GJ51" s="35">
        <f t="shared" si="225"/>
        <v>0</v>
      </c>
      <c r="GK51" s="40">
        <f t="shared" si="226"/>
        <v>0</v>
      </c>
      <c r="GL51" s="63">
        <f t="shared" si="227"/>
        <v>0</v>
      </c>
      <c r="GM51" s="40"/>
      <c r="GN51" s="40"/>
      <c r="GO51" s="63">
        <f t="shared" si="228"/>
        <v>0</v>
      </c>
      <c r="GP51" s="40"/>
      <c r="GQ51" s="40"/>
      <c r="GR51" s="63">
        <f t="shared" si="229"/>
        <v>0</v>
      </c>
      <c r="GS51" s="40"/>
      <c r="GT51" s="40"/>
      <c r="GU51" s="63">
        <f t="shared" si="230"/>
        <v>0</v>
      </c>
      <c r="GV51" s="40"/>
      <c r="GW51" s="40"/>
      <c r="GX51" s="63">
        <f t="shared" si="231"/>
        <v>0</v>
      </c>
      <c r="GY51" s="40"/>
      <c r="GZ51" s="40"/>
      <c r="HA51" s="63">
        <f t="shared" si="232"/>
        <v>0</v>
      </c>
      <c r="HB51" s="40"/>
      <c r="HC51" s="40"/>
      <c r="HD51" s="63">
        <f t="shared" si="233"/>
        <v>0</v>
      </c>
      <c r="HE51" s="35">
        <f t="shared" si="234"/>
        <v>0</v>
      </c>
      <c r="HF51" s="40">
        <f t="shared" si="235"/>
        <v>0</v>
      </c>
      <c r="HG51" s="63">
        <f t="shared" si="236"/>
        <v>0</v>
      </c>
      <c r="HH51" s="40"/>
      <c r="HI51" s="40"/>
      <c r="HJ51" s="63">
        <f t="shared" si="237"/>
        <v>0</v>
      </c>
      <c r="HK51" s="35"/>
      <c r="HL51" s="40"/>
      <c r="HM51" s="63">
        <f t="shared" si="238"/>
        <v>0</v>
      </c>
      <c r="HN51" s="35">
        <f t="shared" si="239"/>
        <v>0</v>
      </c>
      <c r="HO51" s="40">
        <f t="shared" si="240"/>
        <v>0</v>
      </c>
      <c r="HP51" s="63">
        <f t="shared" si="241"/>
        <v>0</v>
      </c>
      <c r="HQ51" s="40"/>
      <c r="HR51" s="40"/>
      <c r="HS51" s="63">
        <f t="shared" si="242"/>
        <v>0</v>
      </c>
      <c r="HT51" s="35"/>
      <c r="HU51" s="40"/>
      <c r="HV51" s="63">
        <f t="shared" si="243"/>
        <v>0</v>
      </c>
      <c r="HW51" s="40"/>
      <c r="HX51" s="40"/>
      <c r="HY51" s="63">
        <f t="shared" si="244"/>
        <v>0</v>
      </c>
      <c r="HZ51" s="35"/>
      <c r="IA51" s="40"/>
      <c r="IB51" s="63">
        <f t="shared" si="245"/>
        <v>0</v>
      </c>
      <c r="IC51" s="35">
        <f t="shared" si="246"/>
        <v>0</v>
      </c>
      <c r="ID51" s="40">
        <f t="shared" si="247"/>
        <v>0</v>
      </c>
      <c r="IE51" s="63">
        <f t="shared" si="248"/>
        <v>0</v>
      </c>
      <c r="IF51" s="40"/>
      <c r="IG51" s="40"/>
      <c r="IH51" s="63">
        <f t="shared" si="249"/>
        <v>0</v>
      </c>
      <c r="II51" s="35"/>
      <c r="IJ51" s="40"/>
      <c r="IK51" s="63">
        <f t="shared" si="250"/>
        <v>0</v>
      </c>
      <c r="IL51" s="40"/>
      <c r="IM51" s="40"/>
      <c r="IN51" s="63">
        <f t="shared" si="251"/>
        <v>0</v>
      </c>
      <c r="IO51" s="35">
        <f t="shared" si="252"/>
        <v>0</v>
      </c>
      <c r="IP51" s="40">
        <f t="shared" si="253"/>
        <v>0</v>
      </c>
      <c r="IQ51" s="63">
        <f t="shared" si="254"/>
        <v>0</v>
      </c>
      <c r="IR51" s="40"/>
      <c r="IS51" s="40"/>
      <c r="IT51" s="63">
        <f t="shared" si="255"/>
        <v>0</v>
      </c>
      <c r="IU51" s="40"/>
      <c r="IV51" s="40"/>
      <c r="IW51" s="63">
        <f t="shared" si="256"/>
        <v>0</v>
      </c>
      <c r="IX51" s="40"/>
      <c r="IY51" s="40"/>
      <c r="IZ51" s="63">
        <f t="shared" si="257"/>
        <v>0</v>
      </c>
      <c r="JA51" s="35">
        <f t="shared" si="258"/>
        <v>0</v>
      </c>
      <c r="JB51" s="40">
        <f t="shared" si="259"/>
        <v>0</v>
      </c>
      <c r="JC51" s="63">
        <f t="shared" si="260"/>
        <v>0</v>
      </c>
      <c r="JD51" s="40"/>
      <c r="JE51" s="40"/>
      <c r="JF51" s="63">
        <f t="shared" si="261"/>
        <v>0</v>
      </c>
      <c r="JG51" s="40"/>
      <c r="JH51" s="40"/>
      <c r="JI51" s="63">
        <f t="shared" si="262"/>
        <v>0</v>
      </c>
      <c r="JJ51" s="40"/>
      <c r="JK51" s="40"/>
      <c r="JL51" s="63">
        <f t="shared" si="263"/>
        <v>0</v>
      </c>
      <c r="JM51" s="35">
        <f t="shared" si="264"/>
        <v>0</v>
      </c>
      <c r="JN51" s="40">
        <f t="shared" si="265"/>
        <v>0</v>
      </c>
      <c r="JO51" s="63">
        <f t="shared" si="266"/>
        <v>0</v>
      </c>
      <c r="JP51" s="40"/>
      <c r="JQ51" s="40"/>
      <c r="JR51" s="63">
        <f t="shared" si="267"/>
        <v>0</v>
      </c>
      <c r="JS51" s="35"/>
      <c r="JT51" s="40"/>
      <c r="JU51" s="63">
        <f t="shared" si="268"/>
        <v>0</v>
      </c>
      <c r="JV51" s="35"/>
      <c r="JW51" s="40"/>
      <c r="JX51" s="63">
        <f t="shared" si="269"/>
        <v>0</v>
      </c>
      <c r="JY51" s="35">
        <f t="shared" si="270"/>
        <v>0</v>
      </c>
      <c r="JZ51" s="40">
        <f t="shared" si="271"/>
        <v>0</v>
      </c>
      <c r="KA51" s="63">
        <f t="shared" si="272"/>
        <v>0</v>
      </c>
      <c r="KB51" s="40"/>
      <c r="KC51" s="40"/>
      <c r="KD51" s="63">
        <f t="shared" si="273"/>
        <v>0</v>
      </c>
      <c r="KE51" s="35">
        <f t="shared" si="274"/>
        <v>0</v>
      </c>
      <c r="KF51" s="40">
        <f t="shared" si="275"/>
        <v>0</v>
      </c>
      <c r="KG51" s="63">
        <f t="shared" si="276"/>
        <v>0</v>
      </c>
      <c r="KH51" s="35"/>
      <c r="KI51" s="40"/>
      <c r="KJ51" s="63">
        <f t="shared" si="277"/>
        <v>0</v>
      </c>
      <c r="KK51" s="40"/>
      <c r="KL51" s="40"/>
      <c r="KM51" s="63">
        <f t="shared" si="278"/>
        <v>0</v>
      </c>
      <c r="KN51" s="40"/>
      <c r="KO51" s="40"/>
      <c r="KP51" s="63">
        <f t="shared" si="279"/>
        <v>0</v>
      </c>
      <c r="KQ51" s="35">
        <f t="shared" si="280"/>
        <v>0</v>
      </c>
      <c r="KR51" s="40">
        <f t="shared" si="281"/>
        <v>0</v>
      </c>
      <c r="KS51" s="63">
        <f t="shared" si="282"/>
        <v>0</v>
      </c>
      <c r="KT51" s="40"/>
      <c r="KU51" s="40"/>
      <c r="KV51" s="63">
        <f t="shared" si="283"/>
        <v>0</v>
      </c>
      <c r="KW51" s="40"/>
      <c r="KX51" s="40"/>
      <c r="KY51" s="63">
        <f t="shared" si="284"/>
        <v>0</v>
      </c>
      <c r="KZ51" s="40"/>
      <c r="LA51" s="40"/>
      <c r="LB51" s="63">
        <f t="shared" si="285"/>
        <v>0</v>
      </c>
      <c r="LC51" s="40"/>
      <c r="LD51" s="40"/>
      <c r="LE51" s="63">
        <f t="shared" si="286"/>
        <v>0</v>
      </c>
      <c r="LF51" s="40"/>
      <c r="LG51" s="40"/>
      <c r="LH51" s="63">
        <f t="shared" si="287"/>
        <v>0</v>
      </c>
      <c r="LI51" s="40"/>
      <c r="LJ51" s="40"/>
      <c r="LK51" s="63">
        <f t="shared" si="288"/>
        <v>0</v>
      </c>
      <c r="LL51" s="40"/>
      <c r="LM51" s="40"/>
      <c r="LN51" s="63">
        <f t="shared" si="289"/>
        <v>0</v>
      </c>
      <c r="LO51" s="35">
        <f t="shared" si="290"/>
        <v>0</v>
      </c>
      <c r="LP51" s="40">
        <f t="shared" si="291"/>
        <v>0</v>
      </c>
      <c r="LQ51" s="63">
        <f t="shared" si="292"/>
        <v>0</v>
      </c>
      <c r="LR51" s="40"/>
      <c r="LS51" s="40"/>
      <c r="LT51" s="63">
        <f t="shared" si="293"/>
        <v>0</v>
      </c>
      <c r="LU51" s="40"/>
      <c r="LV51" s="40"/>
      <c r="LW51" s="63">
        <f t="shared" si="294"/>
        <v>0</v>
      </c>
      <c r="LX51" s="35">
        <f t="shared" si="295"/>
        <v>0</v>
      </c>
      <c r="LY51" s="40">
        <f t="shared" si="296"/>
        <v>0</v>
      </c>
      <c r="LZ51" s="63">
        <f t="shared" si="297"/>
        <v>0</v>
      </c>
      <c r="MA51" s="35">
        <f t="shared" si="298"/>
        <v>0</v>
      </c>
      <c r="MB51" s="40">
        <f t="shared" si="299"/>
        <v>0</v>
      </c>
      <c r="MC51" s="63">
        <f t="shared" si="300"/>
        <v>0</v>
      </c>
      <c r="MD51" s="40"/>
      <c r="ME51" s="40"/>
      <c r="MF51" s="63">
        <f t="shared" si="301"/>
        <v>0</v>
      </c>
      <c r="MG51" s="40"/>
      <c r="MH51" s="40"/>
      <c r="MI51" s="63">
        <f t="shared" si="302"/>
        <v>0</v>
      </c>
      <c r="MJ51" s="40"/>
      <c r="MK51" s="40"/>
      <c r="ML51" s="63">
        <f t="shared" si="303"/>
        <v>0</v>
      </c>
      <c r="MM51" s="40"/>
      <c r="MN51" s="40"/>
      <c r="MO51" s="63">
        <f t="shared" si="304"/>
        <v>0</v>
      </c>
      <c r="MP51" s="40"/>
      <c r="MQ51" s="40"/>
      <c r="MR51" s="63">
        <f t="shared" si="305"/>
        <v>0</v>
      </c>
      <c r="MS51" s="35"/>
      <c r="MT51" s="40"/>
      <c r="MU51" s="63">
        <f t="shared" si="306"/>
        <v>0</v>
      </c>
      <c r="MV51" s="40"/>
      <c r="MW51" s="40"/>
      <c r="MX51" s="63">
        <f t="shared" si="307"/>
        <v>0</v>
      </c>
      <c r="MY51" s="40"/>
      <c r="MZ51" s="40"/>
      <c r="NA51" s="63">
        <f t="shared" si="308"/>
        <v>0</v>
      </c>
      <c r="NB51" s="40"/>
      <c r="NC51" s="40"/>
      <c r="ND51" s="63">
        <f t="shared" si="309"/>
        <v>0</v>
      </c>
      <c r="NE51" s="35"/>
      <c r="NF51" s="40"/>
      <c r="NG51" s="63">
        <f t="shared" si="310"/>
        <v>0</v>
      </c>
      <c r="NH51" s="35"/>
      <c r="NI51" s="40"/>
      <c r="NJ51" s="63">
        <f t="shared" si="311"/>
        <v>0</v>
      </c>
      <c r="NK51" s="35">
        <f t="shared" si="312"/>
        <v>0</v>
      </c>
      <c r="NL51" s="40">
        <f t="shared" si="313"/>
        <v>0</v>
      </c>
      <c r="NM51" s="63">
        <f t="shared" si="314"/>
        <v>0</v>
      </c>
      <c r="NN51" s="40">
        <v>20000</v>
      </c>
      <c r="NO51" s="40">
        <v>1990</v>
      </c>
      <c r="NP51" s="63">
        <f t="shared" si="315"/>
        <v>21990</v>
      </c>
      <c r="NQ51" s="40"/>
      <c r="NR51" s="40"/>
      <c r="NS51" s="63">
        <f t="shared" si="316"/>
        <v>0</v>
      </c>
      <c r="NT51" s="40"/>
      <c r="NU51" s="40"/>
      <c r="NV51" s="63">
        <f t="shared" si="317"/>
        <v>0</v>
      </c>
      <c r="NW51" s="35">
        <v>651892</v>
      </c>
      <c r="NX51" s="40"/>
      <c r="NY51" s="63">
        <f t="shared" si="318"/>
        <v>651892</v>
      </c>
      <c r="NZ51" s="40">
        <v>54315</v>
      </c>
      <c r="OA51" s="40"/>
      <c r="OB51" s="63">
        <f t="shared" si="319"/>
        <v>54315</v>
      </c>
      <c r="OC51" s="40"/>
      <c r="OD51" s="40"/>
      <c r="OE51" s="63">
        <f t="shared" si="1432"/>
        <v>0</v>
      </c>
      <c r="OF51" s="35">
        <f t="shared" si="321"/>
        <v>726207</v>
      </c>
      <c r="OG51" s="40">
        <f t="shared" si="321"/>
        <v>1990</v>
      </c>
      <c r="OH51" s="63">
        <f t="shared" si="321"/>
        <v>728197</v>
      </c>
      <c r="OI51" s="35"/>
      <c r="OJ51" s="40"/>
      <c r="OK51" s="63">
        <f t="shared" si="322"/>
        <v>0</v>
      </c>
      <c r="OL51" s="35"/>
      <c r="OM51" s="40"/>
      <c r="ON51" s="63">
        <f t="shared" si="323"/>
        <v>0</v>
      </c>
      <c r="OO51" s="35"/>
      <c r="OP51" s="40"/>
      <c r="OQ51" s="63">
        <f t="shared" si="324"/>
        <v>0</v>
      </c>
      <c r="OR51" s="35"/>
      <c r="OS51" s="40"/>
      <c r="OT51" s="63">
        <f t="shared" si="325"/>
        <v>0</v>
      </c>
      <c r="OU51" s="35"/>
      <c r="OV51" s="40"/>
      <c r="OW51" s="63">
        <f t="shared" si="326"/>
        <v>0</v>
      </c>
      <c r="OX51" s="35"/>
      <c r="OY51" s="40"/>
      <c r="OZ51" s="63">
        <f t="shared" si="327"/>
        <v>0</v>
      </c>
      <c r="PA51" s="35"/>
      <c r="PB51" s="40"/>
      <c r="PC51" s="63">
        <f t="shared" si="1433"/>
        <v>0</v>
      </c>
      <c r="PD51" s="35"/>
      <c r="PE51" s="40"/>
      <c r="PF51" s="63">
        <f t="shared" si="1434"/>
        <v>0</v>
      </c>
      <c r="PG51" s="35"/>
      <c r="PH51" s="40"/>
      <c r="PI51" s="63">
        <f t="shared" si="1435"/>
        <v>0</v>
      </c>
      <c r="PJ51" s="35"/>
      <c r="PK51" s="40"/>
      <c r="PL51" s="63">
        <f t="shared" si="1436"/>
        <v>0</v>
      </c>
      <c r="PM51" s="35">
        <f t="shared" si="332"/>
        <v>0</v>
      </c>
      <c r="PN51" s="40">
        <f t="shared" si="332"/>
        <v>0</v>
      </c>
      <c r="PO51" s="63">
        <f t="shared" si="332"/>
        <v>0</v>
      </c>
      <c r="PP51" s="35"/>
      <c r="PQ51" s="40"/>
      <c r="PR51" s="63">
        <f t="shared" si="333"/>
        <v>0</v>
      </c>
      <c r="PS51" s="35"/>
      <c r="PT51" s="40"/>
      <c r="PU51" s="63">
        <f t="shared" si="334"/>
        <v>0</v>
      </c>
      <c r="PV51" s="40">
        <f>20000-8000</f>
        <v>12000</v>
      </c>
      <c r="PW51" s="40">
        <v>-11945</v>
      </c>
      <c r="PX51" s="63">
        <f t="shared" si="335"/>
        <v>55</v>
      </c>
      <c r="PY51" s="35">
        <f t="shared" si="336"/>
        <v>12000</v>
      </c>
      <c r="PZ51" s="40">
        <f t="shared" si="337"/>
        <v>-11945</v>
      </c>
      <c r="QA51" s="63">
        <f t="shared" si="338"/>
        <v>55</v>
      </c>
      <c r="QB51" s="35">
        <f t="shared" si="1437"/>
        <v>738207</v>
      </c>
      <c r="QC51" s="40">
        <f t="shared" si="1438"/>
        <v>-9955</v>
      </c>
      <c r="QD51" s="63">
        <f t="shared" si="1439"/>
        <v>728252</v>
      </c>
      <c r="QE51" s="35">
        <f t="shared" si="1440"/>
        <v>738207</v>
      </c>
      <c r="QF51" s="40">
        <f t="shared" si="1441"/>
        <v>-9955</v>
      </c>
      <c r="QG51" s="63">
        <f t="shared" si="1442"/>
        <v>728252</v>
      </c>
      <c r="QH51" s="35">
        <f t="shared" si="1443"/>
        <v>738207</v>
      </c>
      <c r="QI51" s="40">
        <f t="shared" si="1444"/>
        <v>-9955</v>
      </c>
      <c r="QJ51" s="63">
        <f t="shared" si="1445"/>
        <v>728252</v>
      </c>
      <c r="QK51" s="35"/>
      <c r="QL51" s="40"/>
      <c r="QM51" s="55"/>
      <c r="QN51" s="35">
        <f t="shared" si="339"/>
        <v>738207</v>
      </c>
      <c r="QO51" s="40">
        <f t="shared" si="340"/>
        <v>-9955</v>
      </c>
      <c r="QP51" s="63">
        <f t="shared" si="341"/>
        <v>728252</v>
      </c>
      <c r="QQ51" s="35">
        <f t="shared" si="1446"/>
        <v>738207</v>
      </c>
      <c r="QR51" s="40">
        <f t="shared" si="1447"/>
        <v>-9955</v>
      </c>
      <c r="QS51" s="63">
        <f t="shared" si="1448"/>
        <v>728252</v>
      </c>
    </row>
    <row r="52" spans="1:461" ht="15.75">
      <c r="A52" s="6">
        <v>40</v>
      </c>
      <c r="B52" s="17" t="s">
        <v>38</v>
      </c>
      <c r="C52" s="40"/>
      <c r="D52" s="40"/>
      <c r="E52" s="63">
        <f t="shared" si="146"/>
        <v>0</v>
      </c>
      <c r="F52" s="40"/>
      <c r="G52" s="40"/>
      <c r="H52" s="63">
        <f t="shared" si="147"/>
        <v>0</v>
      </c>
      <c r="I52" s="40"/>
      <c r="J52" s="40"/>
      <c r="K52" s="63">
        <f t="shared" si="148"/>
        <v>0</v>
      </c>
      <c r="L52" s="40"/>
      <c r="M52" s="40"/>
      <c r="N52" s="63">
        <f t="shared" si="149"/>
        <v>0</v>
      </c>
      <c r="O52" s="40"/>
      <c r="P52" s="40"/>
      <c r="Q52" s="63">
        <f t="shared" si="150"/>
        <v>0</v>
      </c>
      <c r="R52" s="40"/>
      <c r="S52" s="40"/>
      <c r="T52" s="63">
        <f t="shared" si="151"/>
        <v>0</v>
      </c>
      <c r="U52" s="40"/>
      <c r="V52" s="40"/>
      <c r="W52" s="63">
        <f t="shared" si="152"/>
        <v>0</v>
      </c>
      <c r="X52" s="40"/>
      <c r="Y52" s="40"/>
      <c r="Z52" s="63">
        <f t="shared" si="153"/>
        <v>0</v>
      </c>
      <c r="AA52" s="40"/>
      <c r="AB52" s="40"/>
      <c r="AC52" s="63">
        <f t="shared" si="154"/>
        <v>0</v>
      </c>
      <c r="AD52" s="35">
        <f t="shared" si="155"/>
        <v>0</v>
      </c>
      <c r="AE52" s="40">
        <f t="shared" si="156"/>
        <v>0</v>
      </c>
      <c r="AF52" s="63">
        <f t="shared" si="157"/>
        <v>0</v>
      </c>
      <c r="AG52" s="40"/>
      <c r="AH52" s="40"/>
      <c r="AI52" s="63">
        <f t="shared" si="158"/>
        <v>0</v>
      </c>
      <c r="AJ52" s="40"/>
      <c r="AK52" s="40"/>
      <c r="AL52" s="63">
        <f t="shared" si="159"/>
        <v>0</v>
      </c>
      <c r="AM52" s="40"/>
      <c r="AN52" s="40"/>
      <c r="AO52" s="63">
        <f t="shared" si="160"/>
        <v>0</v>
      </c>
      <c r="AP52" s="40"/>
      <c r="AQ52" s="40"/>
      <c r="AR52" s="63">
        <f t="shared" si="161"/>
        <v>0</v>
      </c>
      <c r="AS52" s="40"/>
      <c r="AT52" s="40"/>
      <c r="AU52" s="63">
        <f t="shared" si="162"/>
        <v>0</v>
      </c>
      <c r="AV52" s="40"/>
      <c r="AW52" s="40"/>
      <c r="AX52" s="63">
        <f t="shared" si="163"/>
        <v>0</v>
      </c>
      <c r="AY52" s="40"/>
      <c r="AZ52" s="40"/>
      <c r="BA52" s="63">
        <f t="shared" si="164"/>
        <v>0</v>
      </c>
      <c r="BB52" s="40"/>
      <c r="BC52" s="40"/>
      <c r="BD52" s="63">
        <f t="shared" si="165"/>
        <v>0</v>
      </c>
      <c r="BE52" s="40"/>
      <c r="BF52" s="40"/>
      <c r="BG52" s="63">
        <f t="shared" si="1430"/>
        <v>0</v>
      </c>
      <c r="BH52" s="35"/>
      <c r="BI52" s="40"/>
      <c r="BJ52" s="63">
        <f t="shared" si="167"/>
        <v>0</v>
      </c>
      <c r="BK52" s="35"/>
      <c r="BL52" s="40"/>
      <c r="BM52" s="63">
        <f t="shared" si="168"/>
        <v>0</v>
      </c>
      <c r="BN52" s="35"/>
      <c r="BO52" s="40"/>
      <c r="BP52" s="63">
        <f t="shared" si="169"/>
        <v>0</v>
      </c>
      <c r="BQ52" s="35"/>
      <c r="BR52" s="40"/>
      <c r="BS52" s="63">
        <f t="shared" si="170"/>
        <v>0</v>
      </c>
      <c r="BT52" s="35"/>
      <c r="BU52" s="40"/>
      <c r="BV52" s="63">
        <f t="shared" si="171"/>
        <v>0</v>
      </c>
      <c r="BW52" s="35"/>
      <c r="BX52" s="40"/>
      <c r="BY52" s="63">
        <f t="shared" si="172"/>
        <v>0</v>
      </c>
      <c r="BZ52" s="35"/>
      <c r="CA52" s="40"/>
      <c r="CB52" s="63">
        <f t="shared" si="1431"/>
        <v>0</v>
      </c>
      <c r="CC52" s="35">
        <f t="shared" si="174"/>
        <v>0</v>
      </c>
      <c r="CD52" s="40">
        <f t="shared" si="174"/>
        <v>0</v>
      </c>
      <c r="CE52" s="63">
        <f t="shared" si="174"/>
        <v>0</v>
      </c>
      <c r="CF52" s="40"/>
      <c r="CG52" s="40"/>
      <c r="CH52" s="63">
        <f t="shared" si="175"/>
        <v>0</v>
      </c>
      <c r="CI52" s="40"/>
      <c r="CJ52" s="40"/>
      <c r="CK52" s="63">
        <f t="shared" si="176"/>
        <v>0</v>
      </c>
      <c r="CL52" s="40"/>
      <c r="CM52" s="40"/>
      <c r="CN52" s="63">
        <f t="shared" si="177"/>
        <v>0</v>
      </c>
      <c r="CO52" s="40"/>
      <c r="CP52" s="40"/>
      <c r="CQ52" s="63">
        <f t="shared" si="178"/>
        <v>0</v>
      </c>
      <c r="CR52" s="40"/>
      <c r="CS52" s="40"/>
      <c r="CT52" s="63">
        <f t="shared" si="179"/>
        <v>0</v>
      </c>
      <c r="CU52" s="40"/>
      <c r="CV52" s="40"/>
      <c r="CW52" s="63">
        <f t="shared" si="180"/>
        <v>0</v>
      </c>
      <c r="CX52" s="40"/>
      <c r="CY52" s="40"/>
      <c r="CZ52" s="63">
        <f t="shared" si="181"/>
        <v>0</v>
      </c>
      <c r="DA52" s="35">
        <f t="shared" si="182"/>
        <v>0</v>
      </c>
      <c r="DB52" s="40">
        <f t="shared" si="183"/>
        <v>0</v>
      </c>
      <c r="DC52" s="63">
        <f t="shared" si="184"/>
        <v>0</v>
      </c>
      <c r="DD52" s="40"/>
      <c r="DE52" s="40"/>
      <c r="DF52" s="63">
        <f t="shared" si="185"/>
        <v>0</v>
      </c>
      <c r="DG52" s="40"/>
      <c r="DH52" s="40"/>
      <c r="DI52" s="63">
        <f t="shared" si="186"/>
        <v>0</v>
      </c>
      <c r="DJ52" s="40"/>
      <c r="DK52" s="40"/>
      <c r="DL52" s="63">
        <f t="shared" si="187"/>
        <v>0</v>
      </c>
      <c r="DM52" s="35">
        <f t="shared" si="188"/>
        <v>0</v>
      </c>
      <c r="DN52" s="40">
        <f t="shared" si="189"/>
        <v>0</v>
      </c>
      <c r="DO52" s="63">
        <f t="shared" si="190"/>
        <v>0</v>
      </c>
      <c r="DP52" s="40"/>
      <c r="DQ52" s="40"/>
      <c r="DR52" s="63">
        <f t="shared" si="191"/>
        <v>0</v>
      </c>
      <c r="DS52" s="40"/>
      <c r="DT52" s="40"/>
      <c r="DU52" s="63">
        <f t="shared" si="192"/>
        <v>0</v>
      </c>
      <c r="DV52" s="40"/>
      <c r="DW52" s="40"/>
      <c r="DX52" s="63">
        <f t="shared" si="193"/>
        <v>0</v>
      </c>
      <c r="DY52" s="35">
        <f t="shared" si="194"/>
        <v>0</v>
      </c>
      <c r="DZ52" s="40">
        <f t="shared" si="195"/>
        <v>0</v>
      </c>
      <c r="EA52" s="63">
        <f t="shared" si="196"/>
        <v>0</v>
      </c>
      <c r="EB52" s="40"/>
      <c r="EC52" s="40"/>
      <c r="ED52" s="63">
        <f t="shared" si="197"/>
        <v>0</v>
      </c>
      <c r="EE52" s="40"/>
      <c r="EF52" s="40"/>
      <c r="EG52" s="63">
        <f t="shared" si="198"/>
        <v>0</v>
      </c>
      <c r="EH52" s="40"/>
      <c r="EI52" s="40"/>
      <c r="EJ52" s="63">
        <f t="shared" si="199"/>
        <v>0</v>
      </c>
      <c r="EK52" s="40"/>
      <c r="EL52" s="40"/>
      <c r="EM52" s="63">
        <f t="shared" si="200"/>
        <v>0</v>
      </c>
      <c r="EN52" s="40"/>
      <c r="EO52" s="40"/>
      <c r="EP52" s="63">
        <f t="shared" si="201"/>
        <v>0</v>
      </c>
      <c r="EQ52" s="40"/>
      <c r="ER52" s="40"/>
      <c r="ES52" s="63">
        <f t="shared" si="202"/>
        <v>0</v>
      </c>
      <c r="ET52" s="40"/>
      <c r="EU52" s="40"/>
      <c r="EV52" s="63">
        <f t="shared" si="203"/>
        <v>0</v>
      </c>
      <c r="EW52" s="35">
        <f t="shared" si="204"/>
        <v>0</v>
      </c>
      <c r="EX52" s="40">
        <f t="shared" si="205"/>
        <v>0</v>
      </c>
      <c r="EY52" s="63">
        <f t="shared" si="206"/>
        <v>0</v>
      </c>
      <c r="EZ52" s="40"/>
      <c r="FA52" s="40"/>
      <c r="FB52" s="63">
        <f t="shared" si="207"/>
        <v>0</v>
      </c>
      <c r="FC52" s="40"/>
      <c r="FD52" s="40"/>
      <c r="FE52" s="63">
        <f t="shared" si="208"/>
        <v>0</v>
      </c>
      <c r="FF52" s="35">
        <f t="shared" si="209"/>
        <v>0</v>
      </c>
      <c r="FG52" s="40">
        <f t="shared" si="210"/>
        <v>0</v>
      </c>
      <c r="FH52" s="63">
        <f t="shared" si="211"/>
        <v>0</v>
      </c>
      <c r="FI52" s="40"/>
      <c r="FJ52" s="40"/>
      <c r="FK52" s="63">
        <f t="shared" si="212"/>
        <v>0</v>
      </c>
      <c r="FL52" s="40"/>
      <c r="FM52" s="40"/>
      <c r="FN52" s="63">
        <f t="shared" si="213"/>
        <v>0</v>
      </c>
      <c r="FO52" s="40"/>
      <c r="FP52" s="40"/>
      <c r="FQ52" s="63">
        <f t="shared" si="214"/>
        <v>0</v>
      </c>
      <c r="FR52" s="40"/>
      <c r="FS52" s="40"/>
      <c r="FT52" s="63">
        <f t="shared" si="215"/>
        <v>0</v>
      </c>
      <c r="FU52" s="35">
        <f t="shared" si="216"/>
        <v>0</v>
      </c>
      <c r="FV52" s="40">
        <f t="shared" si="217"/>
        <v>0</v>
      </c>
      <c r="FW52" s="63">
        <f t="shared" si="218"/>
        <v>0</v>
      </c>
      <c r="FX52" s="40"/>
      <c r="FY52" s="40"/>
      <c r="FZ52" s="63">
        <f t="shared" si="219"/>
        <v>0</v>
      </c>
      <c r="GA52" s="35"/>
      <c r="GB52" s="40"/>
      <c r="GC52" s="63">
        <f t="shared" si="220"/>
        <v>0</v>
      </c>
      <c r="GD52" s="40"/>
      <c r="GE52" s="40"/>
      <c r="GF52" s="63">
        <f t="shared" si="221"/>
        <v>0</v>
      </c>
      <c r="GG52" s="35">
        <f t="shared" si="222"/>
        <v>0</v>
      </c>
      <c r="GH52" s="40">
        <f t="shared" si="223"/>
        <v>0</v>
      </c>
      <c r="GI52" s="63">
        <f t="shared" si="224"/>
        <v>0</v>
      </c>
      <c r="GJ52" s="35">
        <f t="shared" si="225"/>
        <v>0</v>
      </c>
      <c r="GK52" s="40">
        <f t="shared" si="226"/>
        <v>0</v>
      </c>
      <c r="GL52" s="63">
        <f t="shared" si="227"/>
        <v>0</v>
      </c>
      <c r="GM52" s="40"/>
      <c r="GN52" s="40"/>
      <c r="GO52" s="63">
        <f t="shared" si="228"/>
        <v>0</v>
      </c>
      <c r="GP52" s="40"/>
      <c r="GQ52" s="40"/>
      <c r="GR52" s="63">
        <f t="shared" si="229"/>
        <v>0</v>
      </c>
      <c r="GS52" s="40"/>
      <c r="GT52" s="40"/>
      <c r="GU52" s="63">
        <f t="shared" si="230"/>
        <v>0</v>
      </c>
      <c r="GV52" s="40"/>
      <c r="GW52" s="40"/>
      <c r="GX52" s="63">
        <f t="shared" si="231"/>
        <v>0</v>
      </c>
      <c r="GY52" s="40"/>
      <c r="GZ52" s="40"/>
      <c r="HA52" s="63">
        <f t="shared" si="232"/>
        <v>0</v>
      </c>
      <c r="HB52" s="40"/>
      <c r="HC52" s="40"/>
      <c r="HD52" s="63">
        <f t="shared" si="233"/>
        <v>0</v>
      </c>
      <c r="HE52" s="35">
        <f t="shared" si="234"/>
        <v>0</v>
      </c>
      <c r="HF52" s="40">
        <f t="shared" si="235"/>
        <v>0</v>
      </c>
      <c r="HG52" s="63">
        <f t="shared" si="236"/>
        <v>0</v>
      </c>
      <c r="HH52" s="40"/>
      <c r="HI52" s="40"/>
      <c r="HJ52" s="63">
        <f t="shared" si="237"/>
        <v>0</v>
      </c>
      <c r="HK52" s="35"/>
      <c r="HL52" s="40"/>
      <c r="HM52" s="63">
        <f t="shared" si="238"/>
        <v>0</v>
      </c>
      <c r="HN52" s="35">
        <f t="shared" si="239"/>
        <v>0</v>
      </c>
      <c r="HO52" s="40">
        <f t="shared" si="240"/>
        <v>0</v>
      </c>
      <c r="HP52" s="63">
        <f t="shared" si="241"/>
        <v>0</v>
      </c>
      <c r="HQ52" s="40"/>
      <c r="HR52" s="40"/>
      <c r="HS52" s="63">
        <f t="shared" si="242"/>
        <v>0</v>
      </c>
      <c r="HT52" s="35"/>
      <c r="HU52" s="40"/>
      <c r="HV52" s="63">
        <f t="shared" si="243"/>
        <v>0</v>
      </c>
      <c r="HW52" s="40"/>
      <c r="HX52" s="40"/>
      <c r="HY52" s="63">
        <f t="shared" si="244"/>
        <v>0</v>
      </c>
      <c r="HZ52" s="35"/>
      <c r="IA52" s="40"/>
      <c r="IB52" s="63">
        <f t="shared" si="245"/>
        <v>0</v>
      </c>
      <c r="IC52" s="35">
        <f t="shared" si="246"/>
        <v>0</v>
      </c>
      <c r="ID52" s="40">
        <f t="shared" si="247"/>
        <v>0</v>
      </c>
      <c r="IE52" s="63">
        <f t="shared" si="248"/>
        <v>0</v>
      </c>
      <c r="IF52" s="40"/>
      <c r="IG52" s="40"/>
      <c r="IH52" s="63">
        <f t="shared" si="249"/>
        <v>0</v>
      </c>
      <c r="II52" s="35"/>
      <c r="IJ52" s="40"/>
      <c r="IK52" s="63">
        <f t="shared" si="250"/>
        <v>0</v>
      </c>
      <c r="IL52" s="40"/>
      <c r="IM52" s="40"/>
      <c r="IN52" s="63">
        <f t="shared" si="251"/>
        <v>0</v>
      </c>
      <c r="IO52" s="35">
        <f t="shared" si="252"/>
        <v>0</v>
      </c>
      <c r="IP52" s="40">
        <f t="shared" si="253"/>
        <v>0</v>
      </c>
      <c r="IQ52" s="63">
        <f t="shared" si="254"/>
        <v>0</v>
      </c>
      <c r="IR52" s="40"/>
      <c r="IS52" s="40"/>
      <c r="IT52" s="63">
        <f t="shared" si="255"/>
        <v>0</v>
      </c>
      <c r="IU52" s="40"/>
      <c r="IV52" s="40"/>
      <c r="IW52" s="63">
        <f t="shared" si="256"/>
        <v>0</v>
      </c>
      <c r="IX52" s="40"/>
      <c r="IY52" s="40"/>
      <c r="IZ52" s="63">
        <f t="shared" si="257"/>
        <v>0</v>
      </c>
      <c r="JA52" s="35">
        <f t="shared" si="258"/>
        <v>0</v>
      </c>
      <c r="JB52" s="40">
        <f t="shared" si="259"/>
        <v>0</v>
      </c>
      <c r="JC52" s="63">
        <f t="shared" si="260"/>
        <v>0</v>
      </c>
      <c r="JD52" s="40"/>
      <c r="JE52" s="40"/>
      <c r="JF52" s="63">
        <f t="shared" si="261"/>
        <v>0</v>
      </c>
      <c r="JG52" s="40"/>
      <c r="JH52" s="40"/>
      <c r="JI52" s="63">
        <f t="shared" si="262"/>
        <v>0</v>
      </c>
      <c r="JJ52" s="40"/>
      <c r="JK52" s="40"/>
      <c r="JL52" s="63">
        <f t="shared" si="263"/>
        <v>0</v>
      </c>
      <c r="JM52" s="35">
        <f t="shared" si="264"/>
        <v>0</v>
      </c>
      <c r="JN52" s="40">
        <f t="shared" si="265"/>
        <v>0</v>
      </c>
      <c r="JO52" s="63">
        <f t="shared" si="266"/>
        <v>0</v>
      </c>
      <c r="JP52" s="40"/>
      <c r="JQ52" s="40"/>
      <c r="JR52" s="63">
        <f t="shared" si="267"/>
        <v>0</v>
      </c>
      <c r="JS52" s="35"/>
      <c r="JT52" s="40"/>
      <c r="JU52" s="63">
        <f t="shared" si="268"/>
        <v>0</v>
      </c>
      <c r="JV52" s="35"/>
      <c r="JW52" s="40"/>
      <c r="JX52" s="63">
        <f t="shared" si="269"/>
        <v>0</v>
      </c>
      <c r="JY52" s="35">
        <f t="shared" si="270"/>
        <v>0</v>
      </c>
      <c r="JZ52" s="40">
        <f t="shared" si="271"/>
        <v>0</v>
      </c>
      <c r="KA52" s="63">
        <f t="shared" si="272"/>
        <v>0</v>
      </c>
      <c r="KB52" s="40"/>
      <c r="KC52" s="40"/>
      <c r="KD52" s="63">
        <f t="shared" si="273"/>
        <v>0</v>
      </c>
      <c r="KE52" s="35">
        <f t="shared" si="274"/>
        <v>0</v>
      </c>
      <c r="KF52" s="40">
        <f t="shared" si="275"/>
        <v>0</v>
      </c>
      <c r="KG52" s="63">
        <f t="shared" si="276"/>
        <v>0</v>
      </c>
      <c r="KH52" s="35"/>
      <c r="KI52" s="40"/>
      <c r="KJ52" s="63">
        <f t="shared" si="277"/>
        <v>0</v>
      </c>
      <c r="KK52" s="40"/>
      <c r="KL52" s="40"/>
      <c r="KM52" s="63">
        <f t="shared" si="278"/>
        <v>0</v>
      </c>
      <c r="KN52" s="40"/>
      <c r="KO52" s="40"/>
      <c r="KP52" s="63">
        <f t="shared" si="279"/>
        <v>0</v>
      </c>
      <c r="KQ52" s="35">
        <f t="shared" si="280"/>
        <v>0</v>
      </c>
      <c r="KR52" s="40">
        <f t="shared" si="281"/>
        <v>0</v>
      </c>
      <c r="KS52" s="63">
        <f t="shared" si="282"/>
        <v>0</v>
      </c>
      <c r="KT52" s="40"/>
      <c r="KU52" s="40"/>
      <c r="KV52" s="63">
        <f t="shared" si="283"/>
        <v>0</v>
      </c>
      <c r="KW52" s="40"/>
      <c r="KX52" s="40"/>
      <c r="KY52" s="63">
        <f t="shared" si="284"/>
        <v>0</v>
      </c>
      <c r="KZ52" s="40"/>
      <c r="LA52" s="40"/>
      <c r="LB52" s="63">
        <f t="shared" si="285"/>
        <v>0</v>
      </c>
      <c r="LC52" s="40"/>
      <c r="LD52" s="40"/>
      <c r="LE52" s="63">
        <f t="shared" si="286"/>
        <v>0</v>
      </c>
      <c r="LF52" s="40"/>
      <c r="LG52" s="40"/>
      <c r="LH52" s="63">
        <f t="shared" si="287"/>
        <v>0</v>
      </c>
      <c r="LI52" s="40"/>
      <c r="LJ52" s="40"/>
      <c r="LK52" s="63">
        <f t="shared" si="288"/>
        <v>0</v>
      </c>
      <c r="LL52" s="40"/>
      <c r="LM52" s="40"/>
      <c r="LN52" s="63">
        <f t="shared" si="289"/>
        <v>0</v>
      </c>
      <c r="LO52" s="35">
        <f t="shared" si="290"/>
        <v>0</v>
      </c>
      <c r="LP52" s="40">
        <f t="shared" si="291"/>
        <v>0</v>
      </c>
      <c r="LQ52" s="63">
        <f t="shared" si="292"/>
        <v>0</v>
      </c>
      <c r="LR52" s="40"/>
      <c r="LS52" s="40"/>
      <c r="LT52" s="63">
        <f t="shared" si="293"/>
        <v>0</v>
      </c>
      <c r="LU52" s="40"/>
      <c r="LV52" s="40"/>
      <c r="LW52" s="63">
        <f t="shared" si="294"/>
        <v>0</v>
      </c>
      <c r="LX52" s="35">
        <f t="shared" si="295"/>
        <v>0</v>
      </c>
      <c r="LY52" s="40">
        <f t="shared" si="296"/>
        <v>0</v>
      </c>
      <c r="LZ52" s="63">
        <f t="shared" si="297"/>
        <v>0</v>
      </c>
      <c r="MA52" s="35">
        <f t="shared" si="298"/>
        <v>0</v>
      </c>
      <c r="MB52" s="40">
        <f t="shared" si="299"/>
        <v>0</v>
      </c>
      <c r="MC52" s="63">
        <f t="shared" si="300"/>
        <v>0</v>
      </c>
      <c r="MD52" s="40"/>
      <c r="ME52" s="40"/>
      <c r="MF52" s="63">
        <f t="shared" si="301"/>
        <v>0</v>
      </c>
      <c r="MG52" s="40"/>
      <c r="MH52" s="40"/>
      <c r="MI52" s="63">
        <f t="shared" si="302"/>
        <v>0</v>
      </c>
      <c r="MJ52" s="40"/>
      <c r="MK52" s="40"/>
      <c r="ML52" s="63">
        <f t="shared" si="303"/>
        <v>0</v>
      </c>
      <c r="MM52" s="40"/>
      <c r="MN52" s="40"/>
      <c r="MO52" s="63">
        <f t="shared" si="304"/>
        <v>0</v>
      </c>
      <c r="MP52" s="40"/>
      <c r="MQ52" s="40"/>
      <c r="MR52" s="63">
        <f t="shared" si="305"/>
        <v>0</v>
      </c>
      <c r="MS52" s="35"/>
      <c r="MT52" s="40"/>
      <c r="MU52" s="63">
        <f t="shared" si="306"/>
        <v>0</v>
      </c>
      <c r="MV52" s="40"/>
      <c r="MW52" s="40"/>
      <c r="MX52" s="63">
        <f t="shared" si="307"/>
        <v>0</v>
      </c>
      <c r="MY52" s="40"/>
      <c r="MZ52" s="40"/>
      <c r="NA52" s="63">
        <f t="shared" si="308"/>
        <v>0</v>
      </c>
      <c r="NB52" s="40"/>
      <c r="NC52" s="40"/>
      <c r="ND52" s="63">
        <f t="shared" si="309"/>
        <v>0</v>
      </c>
      <c r="NE52" s="35"/>
      <c r="NF52" s="40"/>
      <c r="NG52" s="63">
        <f t="shared" si="310"/>
        <v>0</v>
      </c>
      <c r="NH52" s="35"/>
      <c r="NI52" s="40"/>
      <c r="NJ52" s="63">
        <f t="shared" si="311"/>
        <v>0</v>
      </c>
      <c r="NK52" s="35">
        <f t="shared" si="312"/>
        <v>0</v>
      </c>
      <c r="NL52" s="40">
        <f t="shared" si="313"/>
        <v>0</v>
      </c>
      <c r="NM52" s="63">
        <f t="shared" si="314"/>
        <v>0</v>
      </c>
      <c r="NN52" s="40"/>
      <c r="NO52" s="40"/>
      <c r="NP52" s="63">
        <f t="shared" si="315"/>
        <v>0</v>
      </c>
      <c r="NQ52" s="40"/>
      <c r="NR52" s="40"/>
      <c r="NS52" s="63">
        <f t="shared" si="316"/>
        <v>0</v>
      </c>
      <c r="NT52" s="40"/>
      <c r="NU52" s="40"/>
      <c r="NV52" s="63">
        <f t="shared" si="317"/>
        <v>0</v>
      </c>
      <c r="NW52" s="35"/>
      <c r="NX52" s="40"/>
      <c r="NY52" s="63">
        <f t="shared" si="318"/>
        <v>0</v>
      </c>
      <c r="NZ52" s="40"/>
      <c r="OA52" s="40"/>
      <c r="OB52" s="63">
        <f t="shared" si="319"/>
        <v>0</v>
      </c>
      <c r="OC52" s="40"/>
      <c r="OD52" s="40"/>
      <c r="OE52" s="63">
        <f t="shared" si="1432"/>
        <v>0</v>
      </c>
      <c r="OF52" s="35">
        <f t="shared" si="321"/>
        <v>0</v>
      </c>
      <c r="OG52" s="40">
        <f t="shared" si="321"/>
        <v>0</v>
      </c>
      <c r="OH52" s="63">
        <f t="shared" si="321"/>
        <v>0</v>
      </c>
      <c r="OI52" s="35"/>
      <c r="OJ52" s="40"/>
      <c r="OK52" s="63">
        <f t="shared" si="322"/>
        <v>0</v>
      </c>
      <c r="OL52" s="35"/>
      <c r="OM52" s="40"/>
      <c r="ON52" s="63">
        <f t="shared" si="323"/>
        <v>0</v>
      </c>
      <c r="OO52" s="35"/>
      <c r="OP52" s="40"/>
      <c r="OQ52" s="63">
        <f t="shared" si="324"/>
        <v>0</v>
      </c>
      <c r="OR52" s="35"/>
      <c r="OS52" s="40"/>
      <c r="OT52" s="63">
        <f t="shared" si="325"/>
        <v>0</v>
      </c>
      <c r="OU52" s="35"/>
      <c r="OV52" s="40"/>
      <c r="OW52" s="63">
        <f t="shared" si="326"/>
        <v>0</v>
      </c>
      <c r="OX52" s="35"/>
      <c r="OY52" s="40"/>
      <c r="OZ52" s="63">
        <f t="shared" si="327"/>
        <v>0</v>
      </c>
      <c r="PA52" s="35"/>
      <c r="PB52" s="40"/>
      <c r="PC52" s="63">
        <f t="shared" si="1433"/>
        <v>0</v>
      </c>
      <c r="PD52" s="35"/>
      <c r="PE52" s="40"/>
      <c r="PF52" s="63">
        <f t="shared" si="1434"/>
        <v>0</v>
      </c>
      <c r="PG52" s="35"/>
      <c r="PH52" s="40"/>
      <c r="PI52" s="63">
        <f t="shared" si="1435"/>
        <v>0</v>
      </c>
      <c r="PJ52" s="35"/>
      <c r="PK52" s="40"/>
      <c r="PL52" s="63">
        <f t="shared" si="1436"/>
        <v>0</v>
      </c>
      <c r="PM52" s="35">
        <f t="shared" si="332"/>
        <v>0</v>
      </c>
      <c r="PN52" s="40">
        <f t="shared" si="332"/>
        <v>0</v>
      </c>
      <c r="PO52" s="63">
        <f t="shared" si="332"/>
        <v>0</v>
      </c>
      <c r="PP52" s="35"/>
      <c r="PQ52" s="40"/>
      <c r="PR52" s="63">
        <f t="shared" si="333"/>
        <v>0</v>
      </c>
      <c r="PS52" s="35"/>
      <c r="PT52" s="40"/>
      <c r="PU52" s="63">
        <f t="shared" si="334"/>
        <v>0</v>
      </c>
      <c r="PV52" s="40"/>
      <c r="PW52" s="40"/>
      <c r="PX52" s="63">
        <f t="shared" si="335"/>
        <v>0</v>
      </c>
      <c r="PY52" s="35">
        <f t="shared" si="336"/>
        <v>0</v>
      </c>
      <c r="PZ52" s="40">
        <f t="shared" si="337"/>
        <v>0</v>
      </c>
      <c r="QA52" s="63">
        <f t="shared" si="338"/>
        <v>0</v>
      </c>
      <c r="QB52" s="35">
        <f t="shared" si="1437"/>
        <v>0</v>
      </c>
      <c r="QC52" s="40">
        <f t="shared" si="1438"/>
        <v>0</v>
      </c>
      <c r="QD52" s="63">
        <f t="shared" si="1439"/>
        <v>0</v>
      </c>
      <c r="QE52" s="35">
        <f t="shared" si="1440"/>
        <v>0</v>
      </c>
      <c r="QF52" s="40">
        <f t="shared" si="1441"/>
        <v>0</v>
      </c>
      <c r="QG52" s="63">
        <f t="shared" si="1442"/>
        <v>0</v>
      </c>
      <c r="QH52" s="35">
        <f t="shared" si="1443"/>
        <v>0</v>
      </c>
      <c r="QI52" s="40">
        <f t="shared" si="1444"/>
        <v>0</v>
      </c>
      <c r="QJ52" s="63">
        <f t="shared" si="1445"/>
        <v>0</v>
      </c>
      <c r="QK52" s="35"/>
      <c r="QL52" s="40"/>
      <c r="QM52" s="55"/>
      <c r="QN52" s="35">
        <f t="shared" si="339"/>
        <v>0</v>
      </c>
      <c r="QO52" s="40">
        <f t="shared" si="340"/>
        <v>0</v>
      </c>
      <c r="QP52" s="63">
        <f t="shared" si="341"/>
        <v>0</v>
      </c>
      <c r="QQ52" s="35">
        <f t="shared" si="1446"/>
        <v>0</v>
      </c>
      <c r="QR52" s="40">
        <f t="shared" si="1447"/>
        <v>0</v>
      </c>
      <c r="QS52" s="63">
        <f t="shared" si="1448"/>
        <v>0</v>
      </c>
    </row>
    <row r="53" spans="1:461" ht="16.5" thickBot="1">
      <c r="A53" s="1">
        <v>41</v>
      </c>
      <c r="B53" s="18" t="s">
        <v>39</v>
      </c>
      <c r="C53" s="41"/>
      <c r="D53" s="41"/>
      <c r="E53" s="66">
        <f t="shared" si="146"/>
        <v>0</v>
      </c>
      <c r="F53" s="41"/>
      <c r="G53" s="41"/>
      <c r="H53" s="66">
        <f t="shared" si="147"/>
        <v>0</v>
      </c>
      <c r="I53" s="41"/>
      <c r="J53" s="41"/>
      <c r="K53" s="66">
        <f t="shared" si="148"/>
        <v>0</v>
      </c>
      <c r="L53" s="41"/>
      <c r="M53" s="41"/>
      <c r="N53" s="66">
        <f t="shared" si="149"/>
        <v>0</v>
      </c>
      <c r="O53" s="41"/>
      <c r="P53" s="41"/>
      <c r="Q53" s="66">
        <f t="shared" si="150"/>
        <v>0</v>
      </c>
      <c r="R53" s="41"/>
      <c r="S53" s="41"/>
      <c r="T53" s="66">
        <f t="shared" si="151"/>
        <v>0</v>
      </c>
      <c r="U53" s="41"/>
      <c r="V53" s="41"/>
      <c r="W53" s="66">
        <f t="shared" si="152"/>
        <v>0</v>
      </c>
      <c r="X53" s="41"/>
      <c r="Y53" s="41"/>
      <c r="Z53" s="66">
        <f t="shared" si="153"/>
        <v>0</v>
      </c>
      <c r="AA53" s="41"/>
      <c r="AB53" s="41"/>
      <c r="AC53" s="66">
        <f t="shared" si="154"/>
        <v>0</v>
      </c>
      <c r="AD53" s="36">
        <f t="shared" si="155"/>
        <v>0</v>
      </c>
      <c r="AE53" s="41">
        <f t="shared" si="156"/>
        <v>0</v>
      </c>
      <c r="AF53" s="66">
        <f t="shared" si="157"/>
        <v>0</v>
      </c>
      <c r="AG53" s="41"/>
      <c r="AH53" s="41"/>
      <c r="AI53" s="66">
        <f t="shared" si="158"/>
        <v>0</v>
      </c>
      <c r="AJ53" s="41"/>
      <c r="AK53" s="41"/>
      <c r="AL53" s="66">
        <f t="shared" si="159"/>
        <v>0</v>
      </c>
      <c r="AM53" s="41"/>
      <c r="AN53" s="41"/>
      <c r="AO53" s="66">
        <f t="shared" si="160"/>
        <v>0</v>
      </c>
      <c r="AP53" s="41"/>
      <c r="AQ53" s="41"/>
      <c r="AR53" s="66">
        <f t="shared" si="161"/>
        <v>0</v>
      </c>
      <c r="AS53" s="41"/>
      <c r="AT53" s="41"/>
      <c r="AU53" s="66">
        <f t="shared" si="162"/>
        <v>0</v>
      </c>
      <c r="AV53" s="41"/>
      <c r="AW53" s="41"/>
      <c r="AX53" s="66">
        <f t="shared" si="163"/>
        <v>0</v>
      </c>
      <c r="AY53" s="41"/>
      <c r="AZ53" s="41"/>
      <c r="BA53" s="66">
        <f t="shared" si="164"/>
        <v>0</v>
      </c>
      <c r="BB53" s="41"/>
      <c r="BC53" s="41"/>
      <c r="BD53" s="66">
        <f t="shared" si="165"/>
        <v>0</v>
      </c>
      <c r="BE53" s="41"/>
      <c r="BF53" s="41"/>
      <c r="BG53" s="66">
        <f t="shared" si="1430"/>
        <v>0</v>
      </c>
      <c r="BH53" s="36"/>
      <c r="BI53" s="41"/>
      <c r="BJ53" s="66">
        <f t="shared" si="167"/>
        <v>0</v>
      </c>
      <c r="BK53" s="36"/>
      <c r="BL53" s="41"/>
      <c r="BM53" s="66">
        <f t="shared" si="168"/>
        <v>0</v>
      </c>
      <c r="BN53" s="36"/>
      <c r="BO53" s="41"/>
      <c r="BP53" s="66">
        <f t="shared" si="169"/>
        <v>0</v>
      </c>
      <c r="BQ53" s="36"/>
      <c r="BR53" s="41"/>
      <c r="BS53" s="66">
        <f t="shared" si="170"/>
        <v>0</v>
      </c>
      <c r="BT53" s="36"/>
      <c r="BU53" s="41"/>
      <c r="BV53" s="66">
        <f t="shared" si="171"/>
        <v>0</v>
      </c>
      <c r="BW53" s="36"/>
      <c r="BX53" s="41"/>
      <c r="BY53" s="66">
        <f t="shared" si="172"/>
        <v>0</v>
      </c>
      <c r="BZ53" s="36"/>
      <c r="CA53" s="41"/>
      <c r="CB53" s="66">
        <f t="shared" si="1431"/>
        <v>0</v>
      </c>
      <c r="CC53" s="36">
        <f t="shared" si="174"/>
        <v>0</v>
      </c>
      <c r="CD53" s="41">
        <f t="shared" si="174"/>
        <v>0</v>
      </c>
      <c r="CE53" s="66">
        <f t="shared" si="174"/>
        <v>0</v>
      </c>
      <c r="CF53" s="41"/>
      <c r="CG53" s="41"/>
      <c r="CH53" s="66">
        <f t="shared" si="175"/>
        <v>0</v>
      </c>
      <c r="CI53" s="41"/>
      <c r="CJ53" s="41"/>
      <c r="CK53" s="66">
        <f t="shared" si="176"/>
        <v>0</v>
      </c>
      <c r="CL53" s="41"/>
      <c r="CM53" s="41"/>
      <c r="CN53" s="66">
        <f t="shared" si="177"/>
        <v>0</v>
      </c>
      <c r="CO53" s="41"/>
      <c r="CP53" s="41"/>
      <c r="CQ53" s="66">
        <f t="shared" si="178"/>
        <v>0</v>
      </c>
      <c r="CR53" s="41"/>
      <c r="CS53" s="41"/>
      <c r="CT53" s="66">
        <f t="shared" si="179"/>
        <v>0</v>
      </c>
      <c r="CU53" s="41"/>
      <c r="CV53" s="41"/>
      <c r="CW53" s="66">
        <f t="shared" si="180"/>
        <v>0</v>
      </c>
      <c r="CX53" s="41"/>
      <c r="CY53" s="41"/>
      <c r="CZ53" s="66">
        <f t="shared" si="181"/>
        <v>0</v>
      </c>
      <c r="DA53" s="36">
        <f t="shared" si="182"/>
        <v>0</v>
      </c>
      <c r="DB53" s="41">
        <f t="shared" si="183"/>
        <v>0</v>
      </c>
      <c r="DC53" s="66">
        <f t="shared" si="184"/>
        <v>0</v>
      </c>
      <c r="DD53" s="41"/>
      <c r="DE53" s="41"/>
      <c r="DF53" s="66">
        <f t="shared" si="185"/>
        <v>0</v>
      </c>
      <c r="DG53" s="41"/>
      <c r="DH53" s="41"/>
      <c r="DI53" s="66">
        <f t="shared" si="186"/>
        <v>0</v>
      </c>
      <c r="DJ53" s="41"/>
      <c r="DK53" s="41"/>
      <c r="DL53" s="66">
        <f t="shared" si="187"/>
        <v>0</v>
      </c>
      <c r="DM53" s="36">
        <f t="shared" si="188"/>
        <v>0</v>
      </c>
      <c r="DN53" s="41">
        <f t="shared" si="189"/>
        <v>0</v>
      </c>
      <c r="DO53" s="66">
        <f t="shared" si="190"/>
        <v>0</v>
      </c>
      <c r="DP53" s="41"/>
      <c r="DQ53" s="41"/>
      <c r="DR53" s="66">
        <f t="shared" si="191"/>
        <v>0</v>
      </c>
      <c r="DS53" s="41"/>
      <c r="DT53" s="41"/>
      <c r="DU53" s="66">
        <f t="shared" si="192"/>
        <v>0</v>
      </c>
      <c r="DV53" s="41"/>
      <c r="DW53" s="41"/>
      <c r="DX53" s="66">
        <f t="shared" si="193"/>
        <v>0</v>
      </c>
      <c r="DY53" s="36">
        <f t="shared" si="194"/>
        <v>0</v>
      </c>
      <c r="DZ53" s="41">
        <f t="shared" si="195"/>
        <v>0</v>
      </c>
      <c r="EA53" s="66">
        <f t="shared" si="196"/>
        <v>0</v>
      </c>
      <c r="EB53" s="41"/>
      <c r="EC53" s="41"/>
      <c r="ED53" s="66">
        <f t="shared" si="197"/>
        <v>0</v>
      </c>
      <c r="EE53" s="41"/>
      <c r="EF53" s="41"/>
      <c r="EG53" s="66">
        <f t="shared" si="198"/>
        <v>0</v>
      </c>
      <c r="EH53" s="41"/>
      <c r="EI53" s="41"/>
      <c r="EJ53" s="66">
        <f t="shared" si="199"/>
        <v>0</v>
      </c>
      <c r="EK53" s="41"/>
      <c r="EL53" s="41"/>
      <c r="EM53" s="66">
        <f t="shared" si="200"/>
        <v>0</v>
      </c>
      <c r="EN53" s="41"/>
      <c r="EO53" s="41"/>
      <c r="EP53" s="66">
        <f t="shared" si="201"/>
        <v>0</v>
      </c>
      <c r="EQ53" s="41"/>
      <c r="ER53" s="41"/>
      <c r="ES53" s="66">
        <f t="shared" si="202"/>
        <v>0</v>
      </c>
      <c r="ET53" s="41"/>
      <c r="EU53" s="41"/>
      <c r="EV53" s="66">
        <f t="shared" si="203"/>
        <v>0</v>
      </c>
      <c r="EW53" s="36">
        <f t="shared" si="204"/>
        <v>0</v>
      </c>
      <c r="EX53" s="41">
        <f t="shared" si="205"/>
        <v>0</v>
      </c>
      <c r="EY53" s="66">
        <f t="shared" si="206"/>
        <v>0</v>
      </c>
      <c r="EZ53" s="41"/>
      <c r="FA53" s="41"/>
      <c r="FB53" s="66">
        <f t="shared" si="207"/>
        <v>0</v>
      </c>
      <c r="FC53" s="41"/>
      <c r="FD53" s="41"/>
      <c r="FE53" s="66">
        <f t="shared" si="208"/>
        <v>0</v>
      </c>
      <c r="FF53" s="36">
        <f t="shared" si="209"/>
        <v>0</v>
      </c>
      <c r="FG53" s="41">
        <f t="shared" si="210"/>
        <v>0</v>
      </c>
      <c r="FH53" s="66">
        <f t="shared" si="211"/>
        <v>0</v>
      </c>
      <c r="FI53" s="41"/>
      <c r="FJ53" s="41"/>
      <c r="FK53" s="66">
        <f t="shared" si="212"/>
        <v>0</v>
      </c>
      <c r="FL53" s="41"/>
      <c r="FM53" s="41"/>
      <c r="FN53" s="66">
        <f t="shared" si="213"/>
        <v>0</v>
      </c>
      <c r="FO53" s="41"/>
      <c r="FP53" s="41"/>
      <c r="FQ53" s="66">
        <f t="shared" si="214"/>
        <v>0</v>
      </c>
      <c r="FR53" s="41"/>
      <c r="FS53" s="41"/>
      <c r="FT53" s="66">
        <f t="shared" si="215"/>
        <v>0</v>
      </c>
      <c r="FU53" s="36">
        <f t="shared" si="216"/>
        <v>0</v>
      </c>
      <c r="FV53" s="41">
        <f t="shared" si="217"/>
        <v>0</v>
      </c>
      <c r="FW53" s="66">
        <f t="shared" si="218"/>
        <v>0</v>
      </c>
      <c r="FX53" s="41"/>
      <c r="FY53" s="41"/>
      <c r="FZ53" s="66">
        <f t="shared" si="219"/>
        <v>0</v>
      </c>
      <c r="GA53" s="36"/>
      <c r="GB53" s="41"/>
      <c r="GC53" s="66">
        <f t="shared" si="220"/>
        <v>0</v>
      </c>
      <c r="GD53" s="41"/>
      <c r="GE53" s="41"/>
      <c r="GF53" s="66">
        <f t="shared" si="221"/>
        <v>0</v>
      </c>
      <c r="GG53" s="36">
        <f t="shared" si="222"/>
        <v>0</v>
      </c>
      <c r="GH53" s="41">
        <f t="shared" si="223"/>
        <v>0</v>
      </c>
      <c r="GI53" s="66">
        <f t="shared" si="224"/>
        <v>0</v>
      </c>
      <c r="GJ53" s="36">
        <f t="shared" si="225"/>
        <v>0</v>
      </c>
      <c r="GK53" s="41">
        <f t="shared" si="226"/>
        <v>0</v>
      </c>
      <c r="GL53" s="66">
        <f t="shared" si="227"/>
        <v>0</v>
      </c>
      <c r="GM53" s="41"/>
      <c r="GN53" s="41"/>
      <c r="GO53" s="66">
        <f t="shared" si="228"/>
        <v>0</v>
      </c>
      <c r="GP53" s="41"/>
      <c r="GQ53" s="41"/>
      <c r="GR53" s="66">
        <f t="shared" si="229"/>
        <v>0</v>
      </c>
      <c r="GS53" s="41"/>
      <c r="GT53" s="41"/>
      <c r="GU53" s="66">
        <f t="shared" si="230"/>
        <v>0</v>
      </c>
      <c r="GV53" s="41"/>
      <c r="GW53" s="41"/>
      <c r="GX53" s="66">
        <f t="shared" si="231"/>
        <v>0</v>
      </c>
      <c r="GY53" s="41"/>
      <c r="GZ53" s="41"/>
      <c r="HA53" s="66">
        <f t="shared" si="232"/>
        <v>0</v>
      </c>
      <c r="HB53" s="41"/>
      <c r="HC53" s="41"/>
      <c r="HD53" s="66">
        <f t="shared" si="233"/>
        <v>0</v>
      </c>
      <c r="HE53" s="36">
        <f t="shared" si="234"/>
        <v>0</v>
      </c>
      <c r="HF53" s="41">
        <f t="shared" si="235"/>
        <v>0</v>
      </c>
      <c r="HG53" s="66">
        <f t="shared" si="236"/>
        <v>0</v>
      </c>
      <c r="HH53" s="41"/>
      <c r="HI53" s="41"/>
      <c r="HJ53" s="66">
        <f t="shared" si="237"/>
        <v>0</v>
      </c>
      <c r="HK53" s="36"/>
      <c r="HL53" s="41"/>
      <c r="HM53" s="66">
        <f t="shared" si="238"/>
        <v>0</v>
      </c>
      <c r="HN53" s="36">
        <f t="shared" si="239"/>
        <v>0</v>
      </c>
      <c r="HO53" s="41">
        <f t="shared" si="240"/>
        <v>0</v>
      </c>
      <c r="HP53" s="66">
        <f t="shared" si="241"/>
        <v>0</v>
      </c>
      <c r="HQ53" s="41"/>
      <c r="HR53" s="41"/>
      <c r="HS53" s="66">
        <f t="shared" si="242"/>
        <v>0</v>
      </c>
      <c r="HT53" s="36"/>
      <c r="HU53" s="41"/>
      <c r="HV53" s="66">
        <f t="shared" si="243"/>
        <v>0</v>
      </c>
      <c r="HW53" s="41"/>
      <c r="HX53" s="41"/>
      <c r="HY53" s="66">
        <f t="shared" si="244"/>
        <v>0</v>
      </c>
      <c r="HZ53" s="36"/>
      <c r="IA53" s="41"/>
      <c r="IB53" s="66">
        <f t="shared" si="245"/>
        <v>0</v>
      </c>
      <c r="IC53" s="36">
        <f t="shared" si="246"/>
        <v>0</v>
      </c>
      <c r="ID53" s="41">
        <f t="shared" si="247"/>
        <v>0</v>
      </c>
      <c r="IE53" s="66">
        <f t="shared" si="248"/>
        <v>0</v>
      </c>
      <c r="IF53" s="41"/>
      <c r="IG53" s="41"/>
      <c r="IH53" s="66">
        <f t="shared" si="249"/>
        <v>0</v>
      </c>
      <c r="II53" s="36"/>
      <c r="IJ53" s="41"/>
      <c r="IK53" s="66">
        <f t="shared" si="250"/>
        <v>0</v>
      </c>
      <c r="IL53" s="41"/>
      <c r="IM53" s="41"/>
      <c r="IN53" s="66">
        <f t="shared" si="251"/>
        <v>0</v>
      </c>
      <c r="IO53" s="36">
        <f t="shared" si="252"/>
        <v>0</v>
      </c>
      <c r="IP53" s="41">
        <f t="shared" si="253"/>
        <v>0</v>
      </c>
      <c r="IQ53" s="66">
        <f t="shared" si="254"/>
        <v>0</v>
      </c>
      <c r="IR53" s="41"/>
      <c r="IS53" s="41"/>
      <c r="IT53" s="66">
        <f t="shared" si="255"/>
        <v>0</v>
      </c>
      <c r="IU53" s="41"/>
      <c r="IV53" s="41"/>
      <c r="IW53" s="66">
        <f t="shared" si="256"/>
        <v>0</v>
      </c>
      <c r="IX53" s="41"/>
      <c r="IY53" s="41"/>
      <c r="IZ53" s="66">
        <f t="shared" si="257"/>
        <v>0</v>
      </c>
      <c r="JA53" s="36">
        <f t="shared" si="258"/>
        <v>0</v>
      </c>
      <c r="JB53" s="41">
        <f t="shared" si="259"/>
        <v>0</v>
      </c>
      <c r="JC53" s="66">
        <f t="shared" si="260"/>
        <v>0</v>
      </c>
      <c r="JD53" s="41"/>
      <c r="JE53" s="41"/>
      <c r="JF53" s="66">
        <f t="shared" si="261"/>
        <v>0</v>
      </c>
      <c r="JG53" s="41"/>
      <c r="JH53" s="41"/>
      <c r="JI53" s="66">
        <f t="shared" si="262"/>
        <v>0</v>
      </c>
      <c r="JJ53" s="41"/>
      <c r="JK53" s="41"/>
      <c r="JL53" s="66">
        <f t="shared" si="263"/>
        <v>0</v>
      </c>
      <c r="JM53" s="36">
        <f t="shared" si="264"/>
        <v>0</v>
      </c>
      <c r="JN53" s="41">
        <f t="shared" si="265"/>
        <v>0</v>
      </c>
      <c r="JO53" s="66">
        <f t="shared" si="266"/>
        <v>0</v>
      </c>
      <c r="JP53" s="41"/>
      <c r="JQ53" s="41"/>
      <c r="JR53" s="66">
        <f t="shared" si="267"/>
        <v>0</v>
      </c>
      <c r="JS53" s="36"/>
      <c r="JT53" s="41"/>
      <c r="JU53" s="66">
        <f t="shared" si="268"/>
        <v>0</v>
      </c>
      <c r="JV53" s="36"/>
      <c r="JW53" s="41"/>
      <c r="JX53" s="66">
        <f t="shared" si="269"/>
        <v>0</v>
      </c>
      <c r="JY53" s="36">
        <f t="shared" si="270"/>
        <v>0</v>
      </c>
      <c r="JZ53" s="41">
        <f t="shared" si="271"/>
        <v>0</v>
      </c>
      <c r="KA53" s="66">
        <f t="shared" si="272"/>
        <v>0</v>
      </c>
      <c r="KB53" s="41"/>
      <c r="KC53" s="41"/>
      <c r="KD53" s="66">
        <f t="shared" si="273"/>
        <v>0</v>
      </c>
      <c r="KE53" s="36">
        <f t="shared" si="274"/>
        <v>0</v>
      </c>
      <c r="KF53" s="41">
        <f t="shared" si="275"/>
        <v>0</v>
      </c>
      <c r="KG53" s="66">
        <f t="shared" si="276"/>
        <v>0</v>
      </c>
      <c r="KH53" s="36"/>
      <c r="KI53" s="41"/>
      <c r="KJ53" s="66">
        <f t="shared" si="277"/>
        <v>0</v>
      </c>
      <c r="KK53" s="41"/>
      <c r="KL53" s="41"/>
      <c r="KM53" s="66">
        <f t="shared" si="278"/>
        <v>0</v>
      </c>
      <c r="KN53" s="41"/>
      <c r="KO53" s="41"/>
      <c r="KP53" s="66">
        <f t="shared" si="279"/>
        <v>0</v>
      </c>
      <c r="KQ53" s="36">
        <f t="shared" si="280"/>
        <v>0</v>
      </c>
      <c r="KR53" s="41">
        <f t="shared" si="281"/>
        <v>0</v>
      </c>
      <c r="KS53" s="66">
        <f t="shared" si="282"/>
        <v>0</v>
      </c>
      <c r="KT53" s="41"/>
      <c r="KU53" s="41"/>
      <c r="KV53" s="66">
        <f t="shared" si="283"/>
        <v>0</v>
      </c>
      <c r="KW53" s="41"/>
      <c r="KX53" s="41"/>
      <c r="KY53" s="66">
        <f t="shared" si="284"/>
        <v>0</v>
      </c>
      <c r="KZ53" s="41"/>
      <c r="LA53" s="41"/>
      <c r="LB53" s="66">
        <f t="shared" si="285"/>
        <v>0</v>
      </c>
      <c r="LC53" s="41"/>
      <c r="LD53" s="41"/>
      <c r="LE53" s="66">
        <f t="shared" si="286"/>
        <v>0</v>
      </c>
      <c r="LF53" s="41"/>
      <c r="LG53" s="41"/>
      <c r="LH53" s="66">
        <f t="shared" si="287"/>
        <v>0</v>
      </c>
      <c r="LI53" s="41"/>
      <c r="LJ53" s="41"/>
      <c r="LK53" s="66">
        <f t="shared" si="288"/>
        <v>0</v>
      </c>
      <c r="LL53" s="41"/>
      <c r="LM53" s="41"/>
      <c r="LN53" s="66">
        <f t="shared" si="289"/>
        <v>0</v>
      </c>
      <c r="LO53" s="36">
        <f t="shared" si="290"/>
        <v>0</v>
      </c>
      <c r="LP53" s="41">
        <f t="shared" si="291"/>
        <v>0</v>
      </c>
      <c r="LQ53" s="66">
        <f t="shared" si="292"/>
        <v>0</v>
      </c>
      <c r="LR53" s="41"/>
      <c r="LS53" s="41"/>
      <c r="LT53" s="66">
        <f t="shared" si="293"/>
        <v>0</v>
      </c>
      <c r="LU53" s="41"/>
      <c r="LV53" s="41"/>
      <c r="LW53" s="66">
        <f t="shared" si="294"/>
        <v>0</v>
      </c>
      <c r="LX53" s="36">
        <f t="shared" si="295"/>
        <v>0</v>
      </c>
      <c r="LY53" s="41">
        <f t="shared" si="296"/>
        <v>0</v>
      </c>
      <c r="LZ53" s="66">
        <f t="shared" si="297"/>
        <v>0</v>
      </c>
      <c r="MA53" s="36">
        <f t="shared" si="298"/>
        <v>0</v>
      </c>
      <c r="MB53" s="41">
        <f t="shared" si="299"/>
        <v>0</v>
      </c>
      <c r="MC53" s="66">
        <f t="shared" si="300"/>
        <v>0</v>
      </c>
      <c r="MD53" s="41"/>
      <c r="ME53" s="41"/>
      <c r="MF53" s="66">
        <f t="shared" si="301"/>
        <v>0</v>
      </c>
      <c r="MG53" s="41"/>
      <c r="MH53" s="41"/>
      <c r="MI53" s="66">
        <f t="shared" si="302"/>
        <v>0</v>
      </c>
      <c r="MJ53" s="41"/>
      <c r="MK53" s="41"/>
      <c r="ML53" s="66">
        <f t="shared" si="303"/>
        <v>0</v>
      </c>
      <c r="MM53" s="41"/>
      <c r="MN53" s="41"/>
      <c r="MO53" s="66">
        <f t="shared" si="304"/>
        <v>0</v>
      </c>
      <c r="MP53" s="41"/>
      <c r="MQ53" s="41"/>
      <c r="MR53" s="66">
        <f t="shared" si="305"/>
        <v>0</v>
      </c>
      <c r="MS53" s="36"/>
      <c r="MT53" s="41"/>
      <c r="MU53" s="66">
        <f t="shared" si="306"/>
        <v>0</v>
      </c>
      <c r="MV53" s="41"/>
      <c r="MW53" s="41"/>
      <c r="MX53" s="66">
        <f t="shared" si="307"/>
        <v>0</v>
      </c>
      <c r="MY53" s="41"/>
      <c r="MZ53" s="41"/>
      <c r="NA53" s="66">
        <f t="shared" si="308"/>
        <v>0</v>
      </c>
      <c r="NB53" s="41"/>
      <c r="NC53" s="41"/>
      <c r="ND53" s="66">
        <f t="shared" si="309"/>
        <v>0</v>
      </c>
      <c r="NE53" s="36"/>
      <c r="NF53" s="41"/>
      <c r="NG53" s="66">
        <f t="shared" si="310"/>
        <v>0</v>
      </c>
      <c r="NH53" s="36"/>
      <c r="NI53" s="41"/>
      <c r="NJ53" s="66">
        <f t="shared" si="311"/>
        <v>0</v>
      </c>
      <c r="NK53" s="36">
        <f t="shared" si="312"/>
        <v>0</v>
      </c>
      <c r="NL53" s="41">
        <f t="shared" si="313"/>
        <v>0</v>
      </c>
      <c r="NM53" s="66">
        <f t="shared" si="314"/>
        <v>0</v>
      </c>
      <c r="NN53" s="41"/>
      <c r="NO53" s="41"/>
      <c r="NP53" s="66">
        <f t="shared" si="315"/>
        <v>0</v>
      </c>
      <c r="NQ53" s="41"/>
      <c r="NR53" s="41"/>
      <c r="NS53" s="66">
        <f t="shared" si="316"/>
        <v>0</v>
      </c>
      <c r="NT53" s="41"/>
      <c r="NU53" s="41"/>
      <c r="NV53" s="66">
        <f t="shared" si="317"/>
        <v>0</v>
      </c>
      <c r="NW53" s="36"/>
      <c r="NX53" s="41"/>
      <c r="NY53" s="66">
        <f t="shared" si="318"/>
        <v>0</v>
      </c>
      <c r="NZ53" s="41"/>
      <c r="OA53" s="41"/>
      <c r="OB53" s="66">
        <f t="shared" si="319"/>
        <v>0</v>
      </c>
      <c r="OC53" s="41"/>
      <c r="OD53" s="41"/>
      <c r="OE53" s="66">
        <f t="shared" si="1432"/>
        <v>0</v>
      </c>
      <c r="OF53" s="36">
        <f t="shared" si="321"/>
        <v>0</v>
      </c>
      <c r="OG53" s="41">
        <f t="shared" si="321"/>
        <v>0</v>
      </c>
      <c r="OH53" s="66">
        <f t="shared" si="321"/>
        <v>0</v>
      </c>
      <c r="OI53" s="36"/>
      <c r="OJ53" s="41"/>
      <c r="OK53" s="66">
        <f t="shared" si="322"/>
        <v>0</v>
      </c>
      <c r="OL53" s="36"/>
      <c r="OM53" s="41"/>
      <c r="ON53" s="66">
        <f t="shared" si="323"/>
        <v>0</v>
      </c>
      <c r="OO53" s="36"/>
      <c r="OP53" s="41"/>
      <c r="OQ53" s="66">
        <f t="shared" si="324"/>
        <v>0</v>
      </c>
      <c r="OR53" s="36"/>
      <c r="OS53" s="41"/>
      <c r="OT53" s="66">
        <f t="shared" si="325"/>
        <v>0</v>
      </c>
      <c r="OU53" s="36"/>
      <c r="OV53" s="41"/>
      <c r="OW53" s="66">
        <f t="shared" si="326"/>
        <v>0</v>
      </c>
      <c r="OX53" s="36"/>
      <c r="OY53" s="41"/>
      <c r="OZ53" s="66">
        <f t="shared" si="327"/>
        <v>0</v>
      </c>
      <c r="PA53" s="36"/>
      <c r="PB53" s="41"/>
      <c r="PC53" s="66">
        <f t="shared" si="1433"/>
        <v>0</v>
      </c>
      <c r="PD53" s="36"/>
      <c r="PE53" s="41"/>
      <c r="PF53" s="66">
        <f t="shared" si="1434"/>
        <v>0</v>
      </c>
      <c r="PG53" s="36"/>
      <c r="PH53" s="41"/>
      <c r="PI53" s="66">
        <f t="shared" si="1435"/>
        <v>0</v>
      </c>
      <c r="PJ53" s="36"/>
      <c r="PK53" s="41"/>
      <c r="PL53" s="66">
        <f t="shared" si="1436"/>
        <v>0</v>
      </c>
      <c r="PM53" s="36">
        <f t="shared" si="332"/>
        <v>0</v>
      </c>
      <c r="PN53" s="41">
        <f t="shared" si="332"/>
        <v>0</v>
      </c>
      <c r="PO53" s="66">
        <f t="shared" si="332"/>
        <v>0</v>
      </c>
      <c r="PP53" s="36"/>
      <c r="PQ53" s="41"/>
      <c r="PR53" s="66">
        <f t="shared" si="333"/>
        <v>0</v>
      </c>
      <c r="PS53" s="36"/>
      <c r="PT53" s="41"/>
      <c r="PU53" s="66">
        <f t="shared" si="334"/>
        <v>0</v>
      </c>
      <c r="PV53" s="41"/>
      <c r="PW53" s="41"/>
      <c r="PX53" s="66">
        <f t="shared" si="335"/>
        <v>0</v>
      </c>
      <c r="PY53" s="36">
        <f t="shared" si="336"/>
        <v>0</v>
      </c>
      <c r="PZ53" s="41">
        <f t="shared" si="337"/>
        <v>0</v>
      </c>
      <c r="QA53" s="66">
        <f t="shared" si="338"/>
        <v>0</v>
      </c>
      <c r="QB53" s="36">
        <f t="shared" si="1437"/>
        <v>0</v>
      </c>
      <c r="QC53" s="41">
        <f t="shared" si="1438"/>
        <v>0</v>
      </c>
      <c r="QD53" s="66">
        <f t="shared" si="1439"/>
        <v>0</v>
      </c>
      <c r="QE53" s="36">
        <f t="shared" si="1440"/>
        <v>0</v>
      </c>
      <c r="QF53" s="41">
        <f t="shared" si="1441"/>
        <v>0</v>
      </c>
      <c r="QG53" s="66">
        <f t="shared" si="1442"/>
        <v>0</v>
      </c>
      <c r="QH53" s="36">
        <f t="shared" si="1443"/>
        <v>0</v>
      </c>
      <c r="QI53" s="41">
        <f t="shared" si="1444"/>
        <v>0</v>
      </c>
      <c r="QJ53" s="66">
        <f t="shared" si="1445"/>
        <v>0</v>
      </c>
      <c r="QK53" s="36"/>
      <c r="QL53" s="41"/>
      <c r="QM53" s="57"/>
      <c r="QN53" s="36">
        <f t="shared" si="339"/>
        <v>0</v>
      </c>
      <c r="QO53" s="41">
        <f t="shared" si="340"/>
        <v>0</v>
      </c>
      <c r="QP53" s="66">
        <f t="shared" si="341"/>
        <v>0</v>
      </c>
      <c r="QQ53" s="36">
        <f t="shared" si="1446"/>
        <v>0</v>
      </c>
      <c r="QR53" s="41">
        <f t="shared" si="1447"/>
        <v>0</v>
      </c>
      <c r="QS53" s="66">
        <f t="shared" si="1448"/>
        <v>0</v>
      </c>
    </row>
    <row r="54" spans="1:461" ht="32.25" thickBot="1">
      <c r="A54" s="5">
        <v>42</v>
      </c>
      <c r="B54" s="19" t="s">
        <v>49</v>
      </c>
      <c r="C54" s="44">
        <f>SUM(C46:C49,C51:C53)</f>
        <v>1099299</v>
      </c>
      <c r="D54" s="44">
        <f>SUM(D46:D49,D51:D53)</f>
        <v>-3880</v>
      </c>
      <c r="E54" s="65">
        <f t="shared" si="146"/>
        <v>1095419</v>
      </c>
      <c r="F54" s="44">
        <f t="shared" ref="F54" si="1450">SUM(F46:F49,F51:F53)</f>
        <v>425449</v>
      </c>
      <c r="G54" s="44">
        <f t="shared" ref="G54" si="1451">SUM(G46:G49,G51:G53)</f>
        <v>7511</v>
      </c>
      <c r="H54" s="65">
        <f t="shared" si="147"/>
        <v>432960</v>
      </c>
      <c r="I54" s="44">
        <f t="shared" ref="I54" si="1452">SUM(I46:I49,I51:I53)</f>
        <v>410740</v>
      </c>
      <c r="J54" s="44">
        <f t="shared" ref="J54" si="1453">SUM(J46:J49,J51:J53)</f>
        <v>16151</v>
      </c>
      <c r="K54" s="65">
        <f t="shared" si="148"/>
        <v>426891</v>
      </c>
      <c r="L54" s="44">
        <f t="shared" ref="L54" si="1454">SUM(L46:L49,L51:L53)</f>
        <v>509042</v>
      </c>
      <c r="M54" s="44">
        <f t="shared" ref="M54" si="1455">SUM(M46:M49,M51:M53)</f>
        <v>2673</v>
      </c>
      <c r="N54" s="65">
        <f t="shared" si="149"/>
        <v>511715</v>
      </c>
      <c r="O54" s="44">
        <f t="shared" ref="O54" si="1456">SUM(O46:O49,O51:O53)</f>
        <v>403724</v>
      </c>
      <c r="P54" s="44">
        <f t="shared" ref="P54" si="1457">SUM(P46:P49,P51:P53)</f>
        <v>14528</v>
      </c>
      <c r="Q54" s="65">
        <f t="shared" si="150"/>
        <v>418252</v>
      </c>
      <c r="R54" s="44">
        <f t="shared" ref="R54" si="1458">SUM(R46:R49,R51:R53)</f>
        <v>396998</v>
      </c>
      <c r="S54" s="44">
        <f t="shared" ref="S54" si="1459">SUM(S46:S49,S51:S53)</f>
        <v>1405</v>
      </c>
      <c r="T54" s="65">
        <f t="shared" si="151"/>
        <v>398403</v>
      </c>
      <c r="U54" s="44">
        <f t="shared" ref="U54" si="1460">SUM(U46:U49,U51:U53)</f>
        <v>19846</v>
      </c>
      <c r="V54" s="44">
        <f t="shared" ref="V54" si="1461">SUM(V46:V49,V51:V53)</f>
        <v>1060</v>
      </c>
      <c r="W54" s="65">
        <f t="shared" si="152"/>
        <v>20906</v>
      </c>
      <c r="X54" s="44">
        <f t="shared" ref="X54" si="1462">SUM(X46:X49,X51:X53)</f>
        <v>58530</v>
      </c>
      <c r="Y54" s="44">
        <f t="shared" ref="Y54" si="1463">SUM(Y46:Y49,Y51:Y53)</f>
        <v>379</v>
      </c>
      <c r="Z54" s="65">
        <f t="shared" si="153"/>
        <v>58909</v>
      </c>
      <c r="AA54" s="44">
        <f t="shared" ref="AA54" si="1464">SUM(AA46:AA49,AA51:AA53)</f>
        <v>294225</v>
      </c>
      <c r="AB54" s="44">
        <f t="shared" ref="AB54" si="1465">SUM(AB46:AB49,AB51:AB53)</f>
        <v>0</v>
      </c>
      <c r="AC54" s="65">
        <f t="shared" si="154"/>
        <v>294225</v>
      </c>
      <c r="AD54" s="43">
        <f t="shared" si="155"/>
        <v>3617853</v>
      </c>
      <c r="AE54" s="44">
        <f t="shared" si="156"/>
        <v>39827</v>
      </c>
      <c r="AF54" s="65">
        <f t="shared" si="157"/>
        <v>3657680</v>
      </c>
      <c r="AG54" s="44">
        <f t="shared" ref="AG54" si="1466">SUM(AG46:AG49,AG51:AG53)</f>
        <v>0</v>
      </c>
      <c r="AH54" s="44">
        <f t="shared" ref="AH54" si="1467">SUM(AH46:AH49,AH51:AH53)</f>
        <v>0</v>
      </c>
      <c r="AI54" s="65">
        <f t="shared" si="158"/>
        <v>0</v>
      </c>
      <c r="AJ54" s="44">
        <f t="shared" ref="AJ54" si="1468">SUM(AJ46:AJ49,AJ51:AJ53)</f>
        <v>0</v>
      </c>
      <c r="AK54" s="44">
        <f t="shared" ref="AK54" si="1469">SUM(AK46:AK49,AK51:AK53)</f>
        <v>0</v>
      </c>
      <c r="AL54" s="65">
        <f t="shared" si="159"/>
        <v>0</v>
      </c>
      <c r="AM54" s="44">
        <f t="shared" ref="AM54" si="1470">SUM(AM46:AM49,AM51:AM53)</f>
        <v>0</v>
      </c>
      <c r="AN54" s="44">
        <f t="shared" ref="AN54" si="1471">SUM(AN46:AN49,AN51:AN53)</f>
        <v>0</v>
      </c>
      <c r="AO54" s="65">
        <f t="shared" si="160"/>
        <v>0</v>
      </c>
      <c r="AP54" s="44">
        <f t="shared" ref="AP54" si="1472">SUM(AP46:AP49,AP51:AP53)</f>
        <v>0</v>
      </c>
      <c r="AQ54" s="44">
        <f t="shared" ref="AQ54" si="1473">SUM(AQ46:AQ49,AQ51:AQ53)</f>
        <v>0</v>
      </c>
      <c r="AR54" s="65">
        <f t="shared" si="161"/>
        <v>0</v>
      </c>
      <c r="AS54" s="44">
        <f t="shared" ref="AS54" si="1474">SUM(AS46:AS49,AS51:AS53)</f>
        <v>0</v>
      </c>
      <c r="AT54" s="44">
        <f t="shared" ref="AT54" si="1475">SUM(AT46:AT49,AT51:AT53)</f>
        <v>0</v>
      </c>
      <c r="AU54" s="65">
        <f t="shared" si="162"/>
        <v>0</v>
      </c>
      <c r="AV54" s="44">
        <f t="shared" ref="AV54" si="1476">SUM(AV46:AV49,AV51:AV53)</f>
        <v>0</v>
      </c>
      <c r="AW54" s="44">
        <f t="shared" ref="AW54" si="1477">SUM(AW46:AW49,AW51:AW53)</f>
        <v>0</v>
      </c>
      <c r="AX54" s="65">
        <f t="shared" si="163"/>
        <v>0</v>
      </c>
      <c r="AY54" s="44">
        <f t="shared" ref="AY54" si="1478">SUM(AY46:AY49,AY51:AY53)</f>
        <v>0</v>
      </c>
      <c r="AZ54" s="44">
        <f t="shared" ref="AZ54" si="1479">SUM(AZ46:AZ49,AZ51:AZ53)</f>
        <v>0</v>
      </c>
      <c r="BA54" s="65">
        <f t="shared" si="164"/>
        <v>0</v>
      </c>
      <c r="BB54" s="44">
        <f t="shared" ref="BB54" si="1480">SUM(BB46:BB49,BB51:BB53)</f>
        <v>0</v>
      </c>
      <c r="BC54" s="44">
        <f t="shared" ref="BC54" si="1481">SUM(BC46:BC49,BC51:BC53)</f>
        <v>0</v>
      </c>
      <c r="BD54" s="65">
        <f t="shared" si="165"/>
        <v>0</v>
      </c>
      <c r="BE54" s="44">
        <f t="shared" ref="BE54:BF54" si="1482">SUM(BE46:BE49,BE51:BE53)</f>
        <v>0</v>
      </c>
      <c r="BF54" s="44">
        <f t="shared" si="1482"/>
        <v>0</v>
      </c>
      <c r="BG54" s="65">
        <f t="shared" si="1430"/>
        <v>0</v>
      </c>
      <c r="BH54" s="43">
        <f t="shared" ref="BH54:BI54" si="1483">SUM(BH46:BH49,BH51:BH53)</f>
        <v>0</v>
      </c>
      <c r="BI54" s="44">
        <f t="shared" si="1483"/>
        <v>0</v>
      </c>
      <c r="BJ54" s="65">
        <f t="shared" si="167"/>
        <v>0</v>
      </c>
      <c r="BK54" s="43">
        <f t="shared" ref="BK54:BL54" si="1484">SUM(BK46:BK49,BK51:BK53)</f>
        <v>0</v>
      </c>
      <c r="BL54" s="44">
        <f t="shared" si="1484"/>
        <v>0</v>
      </c>
      <c r="BM54" s="65">
        <f t="shared" si="168"/>
        <v>0</v>
      </c>
      <c r="BN54" s="43">
        <f t="shared" ref="BN54:BO54" si="1485">SUM(BN46:BN49,BN51:BN53)</f>
        <v>0</v>
      </c>
      <c r="BO54" s="44">
        <f t="shared" si="1485"/>
        <v>0</v>
      </c>
      <c r="BP54" s="65">
        <f t="shared" si="169"/>
        <v>0</v>
      </c>
      <c r="BQ54" s="43">
        <f t="shared" ref="BQ54:BR54" si="1486">SUM(BQ46:BQ49,BQ51:BQ53)</f>
        <v>0</v>
      </c>
      <c r="BR54" s="44">
        <f t="shared" si="1486"/>
        <v>0</v>
      </c>
      <c r="BS54" s="65">
        <f t="shared" si="170"/>
        <v>0</v>
      </c>
      <c r="BT54" s="43">
        <f t="shared" ref="BT54:BU54" si="1487">SUM(BT46:BT49,BT51:BT53)</f>
        <v>0</v>
      </c>
      <c r="BU54" s="44">
        <f t="shared" si="1487"/>
        <v>0</v>
      </c>
      <c r="BV54" s="65">
        <f t="shared" si="171"/>
        <v>0</v>
      </c>
      <c r="BW54" s="43">
        <f t="shared" ref="BW54:BX54" si="1488">SUM(BW46:BW49,BW51:BW53)</f>
        <v>0</v>
      </c>
      <c r="BX54" s="44">
        <f t="shared" si="1488"/>
        <v>0</v>
      </c>
      <c r="BY54" s="65">
        <f t="shared" si="172"/>
        <v>0</v>
      </c>
      <c r="BZ54" s="43">
        <f t="shared" ref="BZ54:CA54" si="1489">SUM(BZ46:BZ49,BZ51:BZ53)</f>
        <v>0</v>
      </c>
      <c r="CA54" s="44">
        <f t="shared" si="1489"/>
        <v>0</v>
      </c>
      <c r="CB54" s="65">
        <f t="shared" si="1431"/>
        <v>0</v>
      </c>
      <c r="CC54" s="43">
        <f t="shared" si="174"/>
        <v>0</v>
      </c>
      <c r="CD54" s="44">
        <f t="shared" si="174"/>
        <v>0</v>
      </c>
      <c r="CE54" s="65">
        <f t="shared" si="174"/>
        <v>0</v>
      </c>
      <c r="CF54" s="44">
        <f t="shared" ref="CF54" si="1490">SUM(CF46:CF49,CF51:CF53)</f>
        <v>0</v>
      </c>
      <c r="CG54" s="44">
        <f t="shared" ref="CG54" si="1491">SUM(CG46:CG49,CG51:CG53)</f>
        <v>0</v>
      </c>
      <c r="CH54" s="65">
        <f t="shared" si="175"/>
        <v>0</v>
      </c>
      <c r="CI54" s="44">
        <f t="shared" ref="CI54" si="1492">SUM(CI46:CI49,CI51:CI53)</f>
        <v>0</v>
      </c>
      <c r="CJ54" s="44">
        <f t="shared" ref="CJ54" si="1493">SUM(CJ46:CJ49,CJ51:CJ53)</f>
        <v>0</v>
      </c>
      <c r="CK54" s="65">
        <f t="shared" si="176"/>
        <v>0</v>
      </c>
      <c r="CL54" s="44">
        <f t="shared" ref="CL54" si="1494">SUM(CL46:CL49,CL51:CL53)</f>
        <v>0</v>
      </c>
      <c r="CM54" s="44">
        <f t="shared" ref="CM54" si="1495">SUM(CM46:CM49,CM51:CM53)</f>
        <v>0</v>
      </c>
      <c r="CN54" s="65">
        <f t="shared" si="177"/>
        <v>0</v>
      </c>
      <c r="CO54" s="44">
        <f t="shared" ref="CO54" si="1496">SUM(CO46:CO49,CO51:CO53)</f>
        <v>0</v>
      </c>
      <c r="CP54" s="44">
        <f t="shared" ref="CP54" si="1497">SUM(CP46:CP49,CP51:CP53)</f>
        <v>0</v>
      </c>
      <c r="CQ54" s="65">
        <f t="shared" si="178"/>
        <v>0</v>
      </c>
      <c r="CR54" s="44">
        <f t="shared" ref="CR54:CS54" si="1498">SUM(CR46:CR49,CR51:CR53)</f>
        <v>0</v>
      </c>
      <c r="CS54" s="44">
        <f t="shared" si="1498"/>
        <v>0</v>
      </c>
      <c r="CT54" s="65">
        <f t="shared" si="179"/>
        <v>0</v>
      </c>
      <c r="CU54" s="44">
        <f t="shared" ref="CU54:CV54" si="1499">SUM(CU46:CU49,CU51:CU53)</f>
        <v>0</v>
      </c>
      <c r="CV54" s="44">
        <f t="shared" si="1499"/>
        <v>0</v>
      </c>
      <c r="CW54" s="65">
        <f t="shared" si="180"/>
        <v>0</v>
      </c>
      <c r="CX54" s="44">
        <f t="shared" ref="CX54:CY54" si="1500">SUM(CX46:CX49,CX51:CX53)</f>
        <v>0</v>
      </c>
      <c r="CY54" s="44">
        <f t="shared" si="1500"/>
        <v>0</v>
      </c>
      <c r="CZ54" s="65">
        <f t="shared" si="181"/>
        <v>0</v>
      </c>
      <c r="DA54" s="43">
        <f t="shared" si="182"/>
        <v>0</v>
      </c>
      <c r="DB54" s="44">
        <f t="shared" si="183"/>
        <v>0</v>
      </c>
      <c r="DC54" s="65">
        <f t="shared" si="184"/>
        <v>0</v>
      </c>
      <c r="DD54" s="44">
        <f t="shared" ref="DD54:DE54" si="1501">SUM(DD46:DD49,DD51:DD53)</f>
        <v>0</v>
      </c>
      <c r="DE54" s="44">
        <f t="shared" si="1501"/>
        <v>0</v>
      </c>
      <c r="DF54" s="65">
        <f t="shared" si="185"/>
        <v>0</v>
      </c>
      <c r="DG54" s="44">
        <f t="shared" ref="DG54:DH54" si="1502">SUM(DG46:DG49,DG51:DG53)</f>
        <v>0</v>
      </c>
      <c r="DH54" s="44">
        <f t="shared" si="1502"/>
        <v>0</v>
      </c>
      <c r="DI54" s="65">
        <f t="shared" si="186"/>
        <v>0</v>
      </c>
      <c r="DJ54" s="44">
        <f t="shared" ref="DJ54:DK54" si="1503">SUM(DJ46:DJ49,DJ51:DJ53)</f>
        <v>0</v>
      </c>
      <c r="DK54" s="44">
        <f t="shared" si="1503"/>
        <v>0</v>
      </c>
      <c r="DL54" s="65">
        <f t="shared" si="187"/>
        <v>0</v>
      </c>
      <c r="DM54" s="43">
        <f t="shared" si="188"/>
        <v>0</v>
      </c>
      <c r="DN54" s="44">
        <f t="shared" si="189"/>
        <v>0</v>
      </c>
      <c r="DO54" s="65">
        <f t="shared" si="190"/>
        <v>0</v>
      </c>
      <c r="DP54" s="44">
        <f t="shared" ref="DP54:DQ54" si="1504">SUM(DP46:DP49,DP51:DP53)</f>
        <v>0</v>
      </c>
      <c r="DQ54" s="44">
        <f t="shared" si="1504"/>
        <v>0</v>
      </c>
      <c r="DR54" s="65">
        <f t="shared" si="191"/>
        <v>0</v>
      </c>
      <c r="DS54" s="44">
        <f t="shared" ref="DS54:DT54" si="1505">SUM(DS46:DS49,DS51:DS53)</f>
        <v>0</v>
      </c>
      <c r="DT54" s="44">
        <f t="shared" si="1505"/>
        <v>0</v>
      </c>
      <c r="DU54" s="65">
        <f t="shared" si="192"/>
        <v>0</v>
      </c>
      <c r="DV54" s="44">
        <f t="shared" ref="DV54:DW54" si="1506">SUM(DV46:DV49,DV51:DV53)</f>
        <v>0</v>
      </c>
      <c r="DW54" s="44">
        <f t="shared" si="1506"/>
        <v>0</v>
      </c>
      <c r="DX54" s="65">
        <f t="shared" si="193"/>
        <v>0</v>
      </c>
      <c r="DY54" s="43">
        <f t="shared" si="194"/>
        <v>0</v>
      </c>
      <c r="DZ54" s="44">
        <f t="shared" si="195"/>
        <v>0</v>
      </c>
      <c r="EA54" s="65">
        <f t="shared" si="196"/>
        <v>0</v>
      </c>
      <c r="EB54" s="44">
        <f t="shared" ref="EB54:EC54" si="1507">SUM(EB46:EB49,EB51:EB53)</f>
        <v>0</v>
      </c>
      <c r="EC54" s="44">
        <f t="shared" si="1507"/>
        <v>0</v>
      </c>
      <c r="ED54" s="65">
        <f t="shared" si="197"/>
        <v>0</v>
      </c>
      <c r="EE54" s="44">
        <f t="shared" ref="EE54:EF54" si="1508">SUM(EE46:EE49,EE51:EE53)</f>
        <v>0</v>
      </c>
      <c r="EF54" s="44">
        <f t="shared" si="1508"/>
        <v>0</v>
      </c>
      <c r="EG54" s="65">
        <f t="shared" si="198"/>
        <v>0</v>
      </c>
      <c r="EH54" s="44">
        <f t="shared" ref="EH54:EI54" si="1509">SUM(EH46:EH49,EH51:EH53)</f>
        <v>0</v>
      </c>
      <c r="EI54" s="44">
        <f t="shared" si="1509"/>
        <v>0</v>
      </c>
      <c r="EJ54" s="65">
        <f t="shared" si="199"/>
        <v>0</v>
      </c>
      <c r="EK54" s="44">
        <f t="shared" ref="EK54:EL54" si="1510">SUM(EK46:EK49,EK51:EK53)</f>
        <v>0</v>
      </c>
      <c r="EL54" s="44">
        <f t="shared" si="1510"/>
        <v>0</v>
      </c>
      <c r="EM54" s="65">
        <f t="shared" si="200"/>
        <v>0</v>
      </c>
      <c r="EN54" s="44">
        <f t="shared" ref="EN54:EO54" si="1511">SUM(EN46:EN49,EN51:EN53)</f>
        <v>0</v>
      </c>
      <c r="EO54" s="44">
        <f t="shared" si="1511"/>
        <v>0</v>
      </c>
      <c r="EP54" s="65">
        <f t="shared" si="201"/>
        <v>0</v>
      </c>
      <c r="EQ54" s="44">
        <f t="shared" ref="EQ54:ER54" si="1512">SUM(EQ46:EQ49,EQ51:EQ53)</f>
        <v>0</v>
      </c>
      <c r="ER54" s="44">
        <f t="shared" si="1512"/>
        <v>0</v>
      </c>
      <c r="ES54" s="65">
        <f t="shared" si="202"/>
        <v>0</v>
      </c>
      <c r="ET54" s="44">
        <f t="shared" ref="ET54:EU54" si="1513">SUM(ET46:ET49,ET51:ET53)</f>
        <v>0</v>
      </c>
      <c r="EU54" s="44">
        <f t="shared" si="1513"/>
        <v>0</v>
      </c>
      <c r="EV54" s="65">
        <f t="shared" si="203"/>
        <v>0</v>
      </c>
      <c r="EW54" s="43">
        <f t="shared" si="204"/>
        <v>0</v>
      </c>
      <c r="EX54" s="44">
        <f t="shared" si="205"/>
        <v>0</v>
      </c>
      <c r="EY54" s="65">
        <f t="shared" si="206"/>
        <v>0</v>
      </c>
      <c r="EZ54" s="44">
        <f t="shared" ref="EZ54:FA54" si="1514">SUM(EZ46:EZ49,EZ51:EZ53)</f>
        <v>0</v>
      </c>
      <c r="FA54" s="44">
        <f t="shared" si="1514"/>
        <v>0</v>
      </c>
      <c r="FB54" s="65">
        <f t="shared" si="207"/>
        <v>0</v>
      </c>
      <c r="FC54" s="44">
        <f t="shared" ref="FC54:FD54" si="1515">SUM(FC46:FC49,FC51:FC53)</f>
        <v>0</v>
      </c>
      <c r="FD54" s="44">
        <f t="shared" si="1515"/>
        <v>0</v>
      </c>
      <c r="FE54" s="65">
        <f t="shared" si="208"/>
        <v>0</v>
      </c>
      <c r="FF54" s="43">
        <f t="shared" si="209"/>
        <v>0</v>
      </c>
      <c r="FG54" s="44">
        <f t="shared" si="210"/>
        <v>0</v>
      </c>
      <c r="FH54" s="65">
        <f t="shared" si="211"/>
        <v>0</v>
      </c>
      <c r="FI54" s="44">
        <f t="shared" ref="FI54:FJ54" si="1516">SUM(FI46:FI49,FI51:FI53)</f>
        <v>0</v>
      </c>
      <c r="FJ54" s="44">
        <f t="shared" si="1516"/>
        <v>0</v>
      </c>
      <c r="FK54" s="65">
        <f t="shared" si="212"/>
        <v>0</v>
      </c>
      <c r="FL54" s="44">
        <f t="shared" ref="FL54:FM54" si="1517">SUM(FL46:FL49,FL51:FL53)</f>
        <v>0</v>
      </c>
      <c r="FM54" s="44">
        <f t="shared" si="1517"/>
        <v>0</v>
      </c>
      <c r="FN54" s="65">
        <f t="shared" si="213"/>
        <v>0</v>
      </c>
      <c r="FO54" s="44">
        <f t="shared" ref="FO54:FP54" si="1518">SUM(FO46:FO49,FO51:FO53)</f>
        <v>0</v>
      </c>
      <c r="FP54" s="44">
        <f t="shared" si="1518"/>
        <v>0</v>
      </c>
      <c r="FQ54" s="65">
        <f t="shared" si="214"/>
        <v>0</v>
      </c>
      <c r="FR54" s="44">
        <f t="shared" ref="FR54:FS54" si="1519">SUM(FR46:FR49,FR51:FR53)</f>
        <v>0</v>
      </c>
      <c r="FS54" s="44">
        <f t="shared" si="1519"/>
        <v>0</v>
      </c>
      <c r="FT54" s="65">
        <f t="shared" si="215"/>
        <v>0</v>
      </c>
      <c r="FU54" s="43">
        <f t="shared" si="216"/>
        <v>0</v>
      </c>
      <c r="FV54" s="44">
        <f t="shared" si="217"/>
        <v>0</v>
      </c>
      <c r="FW54" s="65">
        <f t="shared" si="218"/>
        <v>0</v>
      </c>
      <c r="FX54" s="44">
        <f t="shared" ref="FX54:FY54" si="1520">SUM(FX46:FX49,FX51:FX53)</f>
        <v>0</v>
      </c>
      <c r="FY54" s="44">
        <f t="shared" si="1520"/>
        <v>0</v>
      </c>
      <c r="FZ54" s="65">
        <f t="shared" si="219"/>
        <v>0</v>
      </c>
      <c r="GA54" s="43">
        <f t="shared" ref="GA54" si="1521">SUM(GA46:GA49,GA51:GA53)</f>
        <v>0</v>
      </c>
      <c r="GB54" s="44">
        <f t="shared" ref="GB54" si="1522">SUM(GB46:GB49,GB51:GB53)</f>
        <v>0</v>
      </c>
      <c r="GC54" s="65">
        <f t="shared" si="220"/>
        <v>0</v>
      </c>
      <c r="GD54" s="44">
        <f t="shared" ref="GD54:GE54" si="1523">SUM(GD46:GD49,GD51:GD53)</f>
        <v>0</v>
      </c>
      <c r="GE54" s="44">
        <f t="shared" si="1523"/>
        <v>0</v>
      </c>
      <c r="GF54" s="65">
        <f t="shared" si="221"/>
        <v>0</v>
      </c>
      <c r="GG54" s="43">
        <f t="shared" si="222"/>
        <v>0</v>
      </c>
      <c r="GH54" s="44">
        <f t="shared" si="223"/>
        <v>0</v>
      </c>
      <c r="GI54" s="65">
        <f t="shared" si="224"/>
        <v>0</v>
      </c>
      <c r="GJ54" s="43">
        <f t="shared" si="225"/>
        <v>0</v>
      </c>
      <c r="GK54" s="44">
        <f t="shared" si="226"/>
        <v>0</v>
      </c>
      <c r="GL54" s="65">
        <f t="shared" si="227"/>
        <v>0</v>
      </c>
      <c r="GM54" s="44">
        <f t="shared" ref="GM54:GN54" si="1524">SUM(GM46:GM49,GM51:GM53)</f>
        <v>0</v>
      </c>
      <c r="GN54" s="44">
        <f t="shared" si="1524"/>
        <v>0</v>
      </c>
      <c r="GO54" s="65">
        <f t="shared" si="228"/>
        <v>0</v>
      </c>
      <c r="GP54" s="44">
        <f t="shared" ref="GP54:GQ54" si="1525">SUM(GP46:GP49,GP51:GP53)</f>
        <v>0</v>
      </c>
      <c r="GQ54" s="44">
        <f t="shared" si="1525"/>
        <v>0</v>
      </c>
      <c r="GR54" s="65">
        <f t="shared" si="229"/>
        <v>0</v>
      </c>
      <c r="GS54" s="44">
        <f t="shared" ref="GS54:GT54" si="1526">SUM(GS46:GS49,GS51:GS53)</f>
        <v>0</v>
      </c>
      <c r="GT54" s="44">
        <f t="shared" si="1526"/>
        <v>0</v>
      </c>
      <c r="GU54" s="65">
        <f t="shared" si="230"/>
        <v>0</v>
      </c>
      <c r="GV54" s="44">
        <f t="shared" ref="GV54:GW54" si="1527">SUM(GV46:GV49,GV51:GV53)</f>
        <v>0</v>
      </c>
      <c r="GW54" s="44">
        <f t="shared" si="1527"/>
        <v>0</v>
      </c>
      <c r="GX54" s="65">
        <f t="shared" si="231"/>
        <v>0</v>
      </c>
      <c r="GY54" s="44">
        <f t="shared" ref="GY54:GZ54" si="1528">SUM(GY46:GY49,GY51:GY53)</f>
        <v>0</v>
      </c>
      <c r="GZ54" s="44">
        <f t="shared" si="1528"/>
        <v>0</v>
      </c>
      <c r="HA54" s="65">
        <f t="shared" si="232"/>
        <v>0</v>
      </c>
      <c r="HB54" s="44">
        <f t="shared" ref="HB54:HC54" si="1529">SUM(HB46:HB49,HB51:HB53)</f>
        <v>0</v>
      </c>
      <c r="HC54" s="44">
        <f t="shared" si="1529"/>
        <v>0</v>
      </c>
      <c r="HD54" s="65">
        <f t="shared" si="233"/>
        <v>0</v>
      </c>
      <c r="HE54" s="43">
        <f t="shared" si="234"/>
        <v>0</v>
      </c>
      <c r="HF54" s="44">
        <f t="shared" si="235"/>
        <v>0</v>
      </c>
      <c r="HG54" s="65">
        <f t="shared" si="236"/>
        <v>0</v>
      </c>
      <c r="HH54" s="44">
        <f t="shared" ref="HH54:HI54" si="1530">SUM(HH46:HH49,HH51:HH53)</f>
        <v>0</v>
      </c>
      <c r="HI54" s="44">
        <f t="shared" si="1530"/>
        <v>0</v>
      </c>
      <c r="HJ54" s="65">
        <f t="shared" si="237"/>
        <v>0</v>
      </c>
      <c r="HK54" s="43">
        <f t="shared" ref="HK54" si="1531">SUM(HK46:HK49,HK51:HK53)</f>
        <v>0</v>
      </c>
      <c r="HL54" s="44">
        <f t="shared" ref="HL54" si="1532">SUM(HL46:HL49,HL51:HL53)</f>
        <v>0</v>
      </c>
      <c r="HM54" s="65">
        <f t="shared" si="238"/>
        <v>0</v>
      </c>
      <c r="HN54" s="43">
        <f t="shared" si="239"/>
        <v>0</v>
      </c>
      <c r="HO54" s="44">
        <f t="shared" si="240"/>
        <v>0</v>
      </c>
      <c r="HP54" s="65">
        <f t="shared" si="241"/>
        <v>0</v>
      </c>
      <c r="HQ54" s="44">
        <f t="shared" ref="HQ54:HR54" si="1533">SUM(HQ46:HQ49,HQ51:HQ53)</f>
        <v>0</v>
      </c>
      <c r="HR54" s="44">
        <f t="shared" si="1533"/>
        <v>0</v>
      </c>
      <c r="HS54" s="65">
        <f t="shared" si="242"/>
        <v>0</v>
      </c>
      <c r="HT54" s="43">
        <f t="shared" ref="HT54" si="1534">SUM(HT46:HT49,HT51:HT53)</f>
        <v>0</v>
      </c>
      <c r="HU54" s="44">
        <f t="shared" ref="HU54" si="1535">SUM(HU46:HU49,HU51:HU53)</f>
        <v>0</v>
      </c>
      <c r="HV54" s="65">
        <f t="shared" si="243"/>
        <v>0</v>
      </c>
      <c r="HW54" s="44">
        <f t="shared" ref="HW54:HX54" si="1536">SUM(HW46:HW49,HW51:HW53)</f>
        <v>0</v>
      </c>
      <c r="HX54" s="44">
        <f t="shared" si="1536"/>
        <v>0</v>
      </c>
      <c r="HY54" s="65">
        <f t="shared" si="244"/>
        <v>0</v>
      </c>
      <c r="HZ54" s="43">
        <f t="shared" ref="HZ54" si="1537">SUM(HZ46:HZ49,HZ51:HZ53)</f>
        <v>0</v>
      </c>
      <c r="IA54" s="44">
        <f t="shared" ref="IA54" si="1538">SUM(IA46:IA49,IA51:IA53)</f>
        <v>0</v>
      </c>
      <c r="IB54" s="65">
        <f t="shared" si="245"/>
        <v>0</v>
      </c>
      <c r="IC54" s="43">
        <f t="shared" si="246"/>
        <v>0</v>
      </c>
      <c r="ID54" s="44">
        <f t="shared" si="247"/>
        <v>0</v>
      </c>
      <c r="IE54" s="65">
        <f t="shared" si="248"/>
        <v>0</v>
      </c>
      <c r="IF54" s="44">
        <f t="shared" ref="IF54:IG54" si="1539">SUM(IF46:IF49,IF51:IF53)</f>
        <v>0</v>
      </c>
      <c r="IG54" s="44">
        <f t="shared" si="1539"/>
        <v>0</v>
      </c>
      <c r="IH54" s="65">
        <f t="shared" si="249"/>
        <v>0</v>
      </c>
      <c r="II54" s="43">
        <f t="shared" ref="II54" si="1540">SUM(II46:II49,II51:II53)</f>
        <v>0</v>
      </c>
      <c r="IJ54" s="44">
        <f t="shared" ref="IJ54" si="1541">SUM(IJ46:IJ49,IJ51:IJ53)</f>
        <v>0</v>
      </c>
      <c r="IK54" s="65">
        <f t="shared" si="250"/>
        <v>0</v>
      </c>
      <c r="IL54" s="44">
        <f t="shared" ref="IL54:IM54" si="1542">SUM(IL46:IL49,IL51:IL53)</f>
        <v>0</v>
      </c>
      <c r="IM54" s="44">
        <f t="shared" si="1542"/>
        <v>0</v>
      </c>
      <c r="IN54" s="65">
        <f t="shared" si="251"/>
        <v>0</v>
      </c>
      <c r="IO54" s="43">
        <f t="shared" si="252"/>
        <v>0</v>
      </c>
      <c r="IP54" s="44">
        <f t="shared" si="253"/>
        <v>0</v>
      </c>
      <c r="IQ54" s="65">
        <f t="shared" si="254"/>
        <v>0</v>
      </c>
      <c r="IR54" s="44">
        <f t="shared" ref="IR54:IS54" si="1543">SUM(IR46:IR49,IR51:IR53)</f>
        <v>0</v>
      </c>
      <c r="IS54" s="44">
        <f t="shared" si="1543"/>
        <v>0</v>
      </c>
      <c r="IT54" s="65">
        <f t="shared" si="255"/>
        <v>0</v>
      </c>
      <c r="IU54" s="44">
        <f t="shared" ref="IU54:IV54" si="1544">SUM(IU46:IU49,IU51:IU53)</f>
        <v>0</v>
      </c>
      <c r="IV54" s="44">
        <f t="shared" si="1544"/>
        <v>0</v>
      </c>
      <c r="IW54" s="65">
        <f t="shared" si="256"/>
        <v>0</v>
      </c>
      <c r="IX54" s="44">
        <f t="shared" ref="IX54:IY54" si="1545">SUM(IX46:IX49,IX51:IX53)</f>
        <v>0</v>
      </c>
      <c r="IY54" s="44">
        <f t="shared" si="1545"/>
        <v>0</v>
      </c>
      <c r="IZ54" s="65">
        <f t="shared" si="257"/>
        <v>0</v>
      </c>
      <c r="JA54" s="43">
        <f t="shared" si="258"/>
        <v>0</v>
      </c>
      <c r="JB54" s="44">
        <f t="shared" si="259"/>
        <v>0</v>
      </c>
      <c r="JC54" s="65">
        <f t="shared" si="260"/>
        <v>0</v>
      </c>
      <c r="JD54" s="44">
        <f t="shared" ref="JD54:JE54" si="1546">SUM(JD46:JD49,JD51:JD53)</f>
        <v>0</v>
      </c>
      <c r="JE54" s="44">
        <f t="shared" si="1546"/>
        <v>0</v>
      </c>
      <c r="JF54" s="65">
        <f t="shared" si="261"/>
        <v>0</v>
      </c>
      <c r="JG54" s="44">
        <f t="shared" ref="JG54:JH54" si="1547">SUM(JG46:JG49,JG51:JG53)</f>
        <v>0</v>
      </c>
      <c r="JH54" s="44">
        <f t="shared" si="1547"/>
        <v>0</v>
      </c>
      <c r="JI54" s="65">
        <f t="shared" si="262"/>
        <v>0</v>
      </c>
      <c r="JJ54" s="44">
        <f t="shared" ref="JJ54:JK54" si="1548">SUM(JJ46:JJ49,JJ51:JJ53)</f>
        <v>0</v>
      </c>
      <c r="JK54" s="44">
        <f t="shared" si="1548"/>
        <v>0</v>
      </c>
      <c r="JL54" s="65">
        <f t="shared" si="263"/>
        <v>0</v>
      </c>
      <c r="JM54" s="43">
        <f t="shared" si="264"/>
        <v>0</v>
      </c>
      <c r="JN54" s="44">
        <f t="shared" si="265"/>
        <v>0</v>
      </c>
      <c r="JO54" s="65">
        <f t="shared" si="266"/>
        <v>0</v>
      </c>
      <c r="JP54" s="44">
        <f t="shared" ref="JP54:JQ54" si="1549">SUM(JP46:JP49,JP51:JP53)</f>
        <v>10098</v>
      </c>
      <c r="JQ54" s="44">
        <f t="shared" si="1549"/>
        <v>677</v>
      </c>
      <c r="JR54" s="65">
        <f t="shared" si="267"/>
        <v>10775</v>
      </c>
      <c r="JS54" s="43">
        <f t="shared" ref="JS54" si="1550">SUM(JS46:JS49,JS51:JS53)</f>
        <v>0</v>
      </c>
      <c r="JT54" s="44">
        <f t="shared" ref="JT54" si="1551">SUM(JT46:JT49,JT51:JT53)</f>
        <v>0</v>
      </c>
      <c r="JU54" s="65">
        <f t="shared" si="268"/>
        <v>0</v>
      </c>
      <c r="JV54" s="43">
        <f t="shared" ref="JV54" si="1552">SUM(JV46:JV49,JV51:JV53)</f>
        <v>0</v>
      </c>
      <c r="JW54" s="44">
        <f t="shared" ref="JW54" si="1553">SUM(JW46:JW49,JW51:JW53)</f>
        <v>0</v>
      </c>
      <c r="JX54" s="65">
        <f t="shared" si="269"/>
        <v>0</v>
      </c>
      <c r="JY54" s="43">
        <f t="shared" si="270"/>
        <v>0</v>
      </c>
      <c r="JZ54" s="44">
        <f t="shared" si="271"/>
        <v>0</v>
      </c>
      <c r="KA54" s="65">
        <f t="shared" si="272"/>
        <v>0</v>
      </c>
      <c r="KB54" s="44">
        <f t="shared" ref="KB54:KC54" si="1554">SUM(KB46:KB49,KB51:KB53)</f>
        <v>0</v>
      </c>
      <c r="KC54" s="44">
        <f t="shared" si="1554"/>
        <v>0</v>
      </c>
      <c r="KD54" s="65">
        <f t="shared" si="273"/>
        <v>0</v>
      </c>
      <c r="KE54" s="43">
        <f t="shared" si="274"/>
        <v>10098</v>
      </c>
      <c r="KF54" s="44">
        <f t="shared" si="275"/>
        <v>677</v>
      </c>
      <c r="KG54" s="65">
        <f t="shared" si="276"/>
        <v>10775</v>
      </c>
      <c r="KH54" s="43">
        <f t="shared" ref="KH54" si="1555">SUM(KH46:KH49,KH51:KH53)</f>
        <v>0</v>
      </c>
      <c r="KI54" s="44">
        <f t="shared" ref="KI54" si="1556">SUM(KI46:KI49,KI51:KI53)</f>
        <v>0</v>
      </c>
      <c r="KJ54" s="65">
        <f t="shared" si="277"/>
        <v>0</v>
      </c>
      <c r="KK54" s="44">
        <f t="shared" ref="KK54:KL54" si="1557">SUM(KK46:KK49,KK51:KK53)</f>
        <v>0</v>
      </c>
      <c r="KL54" s="44">
        <f t="shared" si="1557"/>
        <v>0</v>
      </c>
      <c r="KM54" s="65">
        <f t="shared" si="278"/>
        <v>0</v>
      </c>
      <c r="KN54" s="44">
        <f t="shared" ref="KN54:KO54" si="1558">SUM(KN46:KN49,KN51:KN53)</f>
        <v>0</v>
      </c>
      <c r="KO54" s="44">
        <f t="shared" si="1558"/>
        <v>0</v>
      </c>
      <c r="KP54" s="65">
        <f t="shared" si="279"/>
        <v>0</v>
      </c>
      <c r="KQ54" s="43">
        <f t="shared" si="280"/>
        <v>0</v>
      </c>
      <c r="KR54" s="44">
        <f t="shared" si="281"/>
        <v>0</v>
      </c>
      <c r="KS54" s="65">
        <f t="shared" si="282"/>
        <v>0</v>
      </c>
      <c r="KT54" s="44">
        <f t="shared" ref="KT54:KU54" si="1559">SUM(KT46:KT49,KT51:KT53)</f>
        <v>0</v>
      </c>
      <c r="KU54" s="44">
        <f t="shared" si="1559"/>
        <v>0</v>
      </c>
      <c r="KV54" s="65">
        <f t="shared" si="283"/>
        <v>0</v>
      </c>
      <c r="KW54" s="44">
        <f t="shared" ref="KW54:KX54" si="1560">SUM(KW46:KW49,KW51:KW53)</f>
        <v>0</v>
      </c>
      <c r="KX54" s="44">
        <f t="shared" si="1560"/>
        <v>0</v>
      </c>
      <c r="KY54" s="65">
        <f t="shared" si="284"/>
        <v>0</v>
      </c>
      <c r="KZ54" s="44">
        <f t="shared" ref="KZ54:LA54" si="1561">SUM(KZ46:KZ49,KZ51:KZ53)</f>
        <v>0</v>
      </c>
      <c r="LA54" s="44">
        <f t="shared" si="1561"/>
        <v>0</v>
      </c>
      <c r="LB54" s="65">
        <f t="shared" si="285"/>
        <v>0</v>
      </c>
      <c r="LC54" s="44">
        <f t="shared" ref="LC54:LD54" si="1562">SUM(LC46:LC49,LC51:LC53)</f>
        <v>0</v>
      </c>
      <c r="LD54" s="44">
        <f t="shared" si="1562"/>
        <v>0</v>
      </c>
      <c r="LE54" s="65">
        <f t="shared" si="286"/>
        <v>0</v>
      </c>
      <c r="LF54" s="44">
        <f t="shared" ref="LF54:LG54" si="1563">SUM(LF46:LF49,LF51:LF53)</f>
        <v>0</v>
      </c>
      <c r="LG54" s="44">
        <f t="shared" si="1563"/>
        <v>0</v>
      </c>
      <c r="LH54" s="65">
        <f t="shared" si="287"/>
        <v>0</v>
      </c>
      <c r="LI54" s="44">
        <f t="shared" ref="LI54:LJ54" si="1564">SUM(LI46:LI49,LI51:LI53)</f>
        <v>0</v>
      </c>
      <c r="LJ54" s="44">
        <f t="shared" si="1564"/>
        <v>0</v>
      </c>
      <c r="LK54" s="65">
        <f t="shared" si="288"/>
        <v>0</v>
      </c>
      <c r="LL54" s="44">
        <f t="shared" ref="LL54:LM54" si="1565">SUM(LL46:LL49,LL51:LL53)</f>
        <v>0</v>
      </c>
      <c r="LM54" s="44">
        <f t="shared" si="1565"/>
        <v>0</v>
      </c>
      <c r="LN54" s="65">
        <f t="shared" si="289"/>
        <v>0</v>
      </c>
      <c r="LO54" s="43">
        <f t="shared" si="290"/>
        <v>0</v>
      </c>
      <c r="LP54" s="44">
        <f t="shared" si="291"/>
        <v>0</v>
      </c>
      <c r="LQ54" s="65">
        <f t="shared" si="292"/>
        <v>0</v>
      </c>
      <c r="LR54" s="44">
        <f t="shared" ref="LR54:LS54" si="1566">SUM(LR46:LR49,LR51:LR53)</f>
        <v>0</v>
      </c>
      <c r="LS54" s="44">
        <f t="shared" si="1566"/>
        <v>0</v>
      </c>
      <c r="LT54" s="65">
        <f t="shared" si="293"/>
        <v>0</v>
      </c>
      <c r="LU54" s="44">
        <f t="shared" ref="LU54" si="1567">SUM(LU46:LU49,LU51:LU53)</f>
        <v>0</v>
      </c>
      <c r="LV54" s="44">
        <f t="shared" ref="LV54" si="1568">SUM(LV46:LV49,LV51:LV53)</f>
        <v>0</v>
      </c>
      <c r="LW54" s="65">
        <f t="shared" si="294"/>
        <v>0</v>
      </c>
      <c r="LX54" s="43">
        <f t="shared" si="295"/>
        <v>0</v>
      </c>
      <c r="LY54" s="44">
        <f t="shared" si="296"/>
        <v>0</v>
      </c>
      <c r="LZ54" s="65">
        <f t="shared" si="297"/>
        <v>0</v>
      </c>
      <c r="MA54" s="43">
        <f t="shared" si="298"/>
        <v>10098</v>
      </c>
      <c r="MB54" s="44">
        <f t="shared" si="299"/>
        <v>677</v>
      </c>
      <c r="MC54" s="65">
        <f t="shared" si="300"/>
        <v>10775</v>
      </c>
      <c r="MD54" s="44">
        <f t="shared" ref="MD54:ME54" si="1569">SUM(MD46:MD49,MD51:MD53)</f>
        <v>0</v>
      </c>
      <c r="ME54" s="44">
        <f t="shared" si="1569"/>
        <v>0</v>
      </c>
      <c r="MF54" s="65">
        <f t="shared" si="301"/>
        <v>0</v>
      </c>
      <c r="MG54" s="44">
        <f t="shared" ref="MG54" si="1570">SUM(MG46:MG49,MG51:MG53)</f>
        <v>0</v>
      </c>
      <c r="MH54" s="44">
        <f t="shared" ref="MH54:OY54" si="1571">SUM(MH46:MH49,MH51:MH53)</f>
        <v>0</v>
      </c>
      <c r="MI54" s="65">
        <f t="shared" si="302"/>
        <v>0</v>
      </c>
      <c r="MJ54" s="44">
        <f t="shared" ref="MJ54" si="1572">SUM(MJ46:MJ49,MJ51:MJ53)</f>
        <v>1878605</v>
      </c>
      <c r="MK54" s="44">
        <f t="shared" si="1571"/>
        <v>11002</v>
      </c>
      <c r="ML54" s="65">
        <f t="shared" si="303"/>
        <v>1889607</v>
      </c>
      <c r="MM54" s="44">
        <f t="shared" ref="MM54" si="1573">SUM(MM46:MM49,MM51:MM53)</f>
        <v>118678</v>
      </c>
      <c r="MN54" s="44">
        <f t="shared" si="1571"/>
        <v>17020</v>
      </c>
      <c r="MO54" s="65">
        <f t="shared" si="304"/>
        <v>135698</v>
      </c>
      <c r="MP54" s="44">
        <f t="shared" ref="MP54" si="1574">SUM(MP46:MP49,MP51:MP53)</f>
        <v>0</v>
      </c>
      <c r="MQ54" s="44">
        <f t="shared" si="1571"/>
        <v>0</v>
      </c>
      <c r="MR54" s="65">
        <f t="shared" si="305"/>
        <v>0</v>
      </c>
      <c r="MS54" s="43">
        <f t="shared" si="1571"/>
        <v>0</v>
      </c>
      <c r="MT54" s="44">
        <f t="shared" si="1571"/>
        <v>0</v>
      </c>
      <c r="MU54" s="65">
        <f t="shared" si="306"/>
        <v>0</v>
      </c>
      <c r="MV54" s="44">
        <f t="shared" ref="MV54" si="1575">SUM(MV46:MV49,MV51:MV53)</f>
        <v>0</v>
      </c>
      <c r="MW54" s="44">
        <f t="shared" si="1571"/>
        <v>0</v>
      </c>
      <c r="MX54" s="65">
        <f t="shared" si="307"/>
        <v>0</v>
      </c>
      <c r="MY54" s="44">
        <f t="shared" ref="MY54" si="1576">SUM(MY46:MY49,MY51:MY53)</f>
        <v>0</v>
      </c>
      <c r="MZ54" s="44">
        <f t="shared" si="1571"/>
        <v>0</v>
      </c>
      <c r="NA54" s="65">
        <f t="shared" si="308"/>
        <v>0</v>
      </c>
      <c r="NB54" s="44">
        <f t="shared" ref="NB54" si="1577">SUM(NB46:NB49,NB51:NB53)</f>
        <v>0</v>
      </c>
      <c r="NC54" s="44">
        <f t="shared" si="1571"/>
        <v>0</v>
      </c>
      <c r="ND54" s="65">
        <f t="shared" si="309"/>
        <v>0</v>
      </c>
      <c r="NE54" s="43">
        <f t="shared" si="1571"/>
        <v>0</v>
      </c>
      <c r="NF54" s="44">
        <f t="shared" si="1571"/>
        <v>0</v>
      </c>
      <c r="NG54" s="65">
        <f t="shared" si="310"/>
        <v>0</v>
      </c>
      <c r="NH54" s="43">
        <f t="shared" si="1571"/>
        <v>0</v>
      </c>
      <c r="NI54" s="44">
        <f t="shared" si="1571"/>
        <v>0</v>
      </c>
      <c r="NJ54" s="65">
        <f t="shared" si="311"/>
        <v>0</v>
      </c>
      <c r="NK54" s="43">
        <f t="shared" si="312"/>
        <v>1997283</v>
      </c>
      <c r="NL54" s="44">
        <f t="shared" si="313"/>
        <v>28022</v>
      </c>
      <c r="NM54" s="65">
        <f t="shared" si="314"/>
        <v>2025305</v>
      </c>
      <c r="NN54" s="44">
        <f t="shared" ref="NN54" si="1578">SUM(NN46:NN49,NN51:NN53)</f>
        <v>20000</v>
      </c>
      <c r="NO54" s="44">
        <f t="shared" si="1571"/>
        <v>1990</v>
      </c>
      <c r="NP54" s="65">
        <f t="shared" si="315"/>
        <v>21990</v>
      </c>
      <c r="NQ54" s="44">
        <f t="shared" ref="NQ54" si="1579">SUM(NQ46:NQ49,NQ51:NQ53)</f>
        <v>88400</v>
      </c>
      <c r="NR54" s="44">
        <f t="shared" ref="NR54" si="1580">SUM(NR46:NR49,NR51:NR53)</f>
        <v>0</v>
      </c>
      <c r="NS54" s="65">
        <f t="shared" si="316"/>
        <v>88400</v>
      </c>
      <c r="NT54" s="44">
        <f t="shared" ref="NT54" si="1581">SUM(NT46:NT49,NT51:NT53)</f>
        <v>24165</v>
      </c>
      <c r="NU54" s="44">
        <f t="shared" ref="NU54" si="1582">SUM(NU46:NU49,NU51:NU53)</f>
        <v>0</v>
      </c>
      <c r="NV54" s="65">
        <f t="shared" si="317"/>
        <v>24165</v>
      </c>
      <c r="NW54" s="43">
        <f t="shared" ref="NW54:NX54" si="1583">SUM(NW46:NW49,NW51:NW53)</f>
        <v>651892</v>
      </c>
      <c r="NX54" s="44">
        <f t="shared" si="1583"/>
        <v>0</v>
      </c>
      <c r="NY54" s="65">
        <f t="shared" si="318"/>
        <v>651892</v>
      </c>
      <c r="NZ54" s="44">
        <f t="shared" ref="NZ54" si="1584">SUM(NZ46:NZ49,NZ51:NZ53)</f>
        <v>54315</v>
      </c>
      <c r="OA54" s="44">
        <f t="shared" ref="OA54" si="1585">SUM(OA46:OA49,OA51:OA53)</f>
        <v>0</v>
      </c>
      <c r="OB54" s="65">
        <f t="shared" si="319"/>
        <v>54315</v>
      </c>
      <c r="OC54" s="44">
        <f t="shared" ref="OC54:OD54" si="1586">SUM(OC46:OC49,OC51:OC53)</f>
        <v>6111</v>
      </c>
      <c r="OD54" s="44">
        <f t="shared" si="1586"/>
        <v>2175</v>
      </c>
      <c r="OE54" s="65">
        <f t="shared" si="1432"/>
        <v>8286</v>
      </c>
      <c r="OF54" s="43">
        <f t="shared" si="321"/>
        <v>844883</v>
      </c>
      <c r="OG54" s="44">
        <f t="shared" si="321"/>
        <v>4165</v>
      </c>
      <c r="OH54" s="65">
        <f t="shared" si="321"/>
        <v>849048</v>
      </c>
      <c r="OI54" s="43">
        <f t="shared" si="1571"/>
        <v>0</v>
      </c>
      <c r="OJ54" s="44">
        <f t="shared" si="1571"/>
        <v>0</v>
      </c>
      <c r="OK54" s="65">
        <f t="shared" si="322"/>
        <v>0</v>
      </c>
      <c r="OL54" s="43">
        <f t="shared" si="1571"/>
        <v>0</v>
      </c>
      <c r="OM54" s="44">
        <f t="shared" si="1571"/>
        <v>0</v>
      </c>
      <c r="ON54" s="65">
        <f t="shared" si="323"/>
        <v>0</v>
      </c>
      <c r="OO54" s="43">
        <f t="shared" si="1571"/>
        <v>0</v>
      </c>
      <c r="OP54" s="44">
        <f t="shared" si="1571"/>
        <v>0</v>
      </c>
      <c r="OQ54" s="65">
        <f t="shared" si="324"/>
        <v>0</v>
      </c>
      <c r="OR54" s="43">
        <f t="shared" si="1571"/>
        <v>0</v>
      </c>
      <c r="OS54" s="44">
        <f t="shared" si="1571"/>
        <v>0</v>
      </c>
      <c r="OT54" s="65">
        <f t="shared" si="325"/>
        <v>0</v>
      </c>
      <c r="OU54" s="43">
        <f t="shared" si="1571"/>
        <v>0</v>
      </c>
      <c r="OV54" s="44">
        <f t="shared" si="1571"/>
        <v>0</v>
      </c>
      <c r="OW54" s="65">
        <f t="shared" si="326"/>
        <v>0</v>
      </c>
      <c r="OX54" s="43">
        <f t="shared" si="1571"/>
        <v>0</v>
      </c>
      <c r="OY54" s="44">
        <f t="shared" si="1571"/>
        <v>0</v>
      </c>
      <c r="OZ54" s="65">
        <f t="shared" si="327"/>
        <v>0</v>
      </c>
      <c r="PA54" s="43">
        <f t="shared" ref="PA54:PB54" si="1587">SUM(PA46:PA49,PA51:PA53)</f>
        <v>0</v>
      </c>
      <c r="PB54" s="44">
        <f t="shared" si="1587"/>
        <v>0</v>
      </c>
      <c r="PC54" s="65">
        <f t="shared" si="1433"/>
        <v>0</v>
      </c>
      <c r="PD54" s="43">
        <f t="shared" ref="PD54:PE54" si="1588">SUM(PD46:PD49,PD51:PD53)</f>
        <v>0</v>
      </c>
      <c r="PE54" s="44">
        <f t="shared" si="1588"/>
        <v>400</v>
      </c>
      <c r="PF54" s="65">
        <f t="shared" si="1434"/>
        <v>400</v>
      </c>
      <c r="PG54" s="43">
        <f t="shared" ref="PG54:PH54" si="1589">SUM(PG46:PG49,PG51:PG53)</f>
        <v>0</v>
      </c>
      <c r="PH54" s="44">
        <f t="shared" si="1589"/>
        <v>350</v>
      </c>
      <c r="PI54" s="65">
        <f t="shared" si="1435"/>
        <v>350</v>
      </c>
      <c r="PJ54" s="43">
        <f t="shared" ref="PJ54:PK54" si="1590">SUM(PJ46:PJ49,PJ51:PJ53)</f>
        <v>0</v>
      </c>
      <c r="PK54" s="44">
        <f t="shared" si="1590"/>
        <v>0</v>
      </c>
      <c r="PL54" s="65">
        <f t="shared" si="1436"/>
        <v>0</v>
      </c>
      <c r="PM54" s="43">
        <f t="shared" si="332"/>
        <v>0</v>
      </c>
      <c r="PN54" s="44">
        <f t="shared" si="332"/>
        <v>750</v>
      </c>
      <c r="PO54" s="65">
        <f t="shared" si="332"/>
        <v>750</v>
      </c>
      <c r="PP54" s="43">
        <f t="shared" ref="PP54" si="1591">SUM(PP46:PP49,PP51:PP53)</f>
        <v>0</v>
      </c>
      <c r="PQ54" s="44">
        <f t="shared" ref="PQ54" si="1592">SUM(PQ46:PQ49,PQ51:PQ53)</f>
        <v>0</v>
      </c>
      <c r="PR54" s="65">
        <f t="shared" si="333"/>
        <v>0</v>
      </c>
      <c r="PS54" s="43">
        <f t="shared" ref="PS54:PT54" si="1593">SUM(PS46:PS49,PS51:PS53)</f>
        <v>0</v>
      </c>
      <c r="PT54" s="44">
        <f t="shared" si="1593"/>
        <v>0</v>
      </c>
      <c r="PU54" s="65">
        <f t="shared" si="334"/>
        <v>0</v>
      </c>
      <c r="PV54" s="44">
        <f t="shared" ref="PV54" si="1594">SUM(PV46:PV49,PV51:PV53)</f>
        <v>12000</v>
      </c>
      <c r="PW54" s="44">
        <f t="shared" ref="PW54" si="1595">SUM(PW46:PW49,PW51:PW53)</f>
        <v>0</v>
      </c>
      <c r="PX54" s="65">
        <f t="shared" si="335"/>
        <v>12000</v>
      </c>
      <c r="PY54" s="43">
        <f t="shared" si="336"/>
        <v>12000</v>
      </c>
      <c r="PZ54" s="44">
        <f t="shared" si="337"/>
        <v>0</v>
      </c>
      <c r="QA54" s="65">
        <f t="shared" si="338"/>
        <v>12000</v>
      </c>
      <c r="QB54" s="43">
        <f t="shared" si="1437"/>
        <v>856883</v>
      </c>
      <c r="QC54" s="44">
        <f t="shared" si="1438"/>
        <v>4915</v>
      </c>
      <c r="QD54" s="65">
        <f t="shared" si="1439"/>
        <v>861798</v>
      </c>
      <c r="QE54" s="43">
        <f t="shared" si="1440"/>
        <v>2864264</v>
      </c>
      <c r="QF54" s="44">
        <f t="shared" si="1441"/>
        <v>33614</v>
      </c>
      <c r="QG54" s="65">
        <f t="shared" si="1442"/>
        <v>2897878</v>
      </c>
      <c r="QH54" s="43">
        <f t="shared" si="1443"/>
        <v>2864264</v>
      </c>
      <c r="QI54" s="44">
        <f t="shared" si="1444"/>
        <v>33614</v>
      </c>
      <c r="QJ54" s="65">
        <f t="shared" si="1445"/>
        <v>2897878</v>
      </c>
      <c r="QK54" s="43">
        <f t="shared" ref="QK54:QM54" si="1596">SUM(QK46:QK49,QK51:QK53)</f>
        <v>-3446914</v>
      </c>
      <c r="QL54" s="44">
        <f t="shared" si="1596"/>
        <v>-41427</v>
      </c>
      <c r="QM54" s="44">
        <f t="shared" si="1596"/>
        <v>-3488341</v>
      </c>
      <c r="QN54" s="43">
        <f t="shared" si="339"/>
        <v>-582650</v>
      </c>
      <c r="QO54" s="44">
        <f t="shared" si="340"/>
        <v>-7813</v>
      </c>
      <c r="QP54" s="65">
        <f t="shared" si="341"/>
        <v>-590463</v>
      </c>
      <c r="QQ54" s="43">
        <f t="shared" si="1446"/>
        <v>3035203</v>
      </c>
      <c r="QR54" s="44">
        <f t="shared" si="1447"/>
        <v>32014</v>
      </c>
      <c r="QS54" s="65">
        <f t="shared" si="1448"/>
        <v>3067217</v>
      </c>
    </row>
    <row r="55" spans="1:461" ht="16.5" thickBot="1">
      <c r="A55" s="6">
        <v>43</v>
      </c>
      <c r="B55" s="13" t="s">
        <v>40</v>
      </c>
      <c r="C55" s="39"/>
      <c r="D55" s="39"/>
      <c r="E55" s="62">
        <f t="shared" si="146"/>
        <v>0</v>
      </c>
      <c r="F55" s="39"/>
      <c r="G55" s="39"/>
      <c r="H55" s="62">
        <f t="shared" si="147"/>
        <v>0</v>
      </c>
      <c r="I55" s="39"/>
      <c r="J55" s="39"/>
      <c r="K55" s="62">
        <f t="shared" si="148"/>
        <v>0</v>
      </c>
      <c r="L55" s="39"/>
      <c r="M55" s="39"/>
      <c r="N55" s="62">
        <f t="shared" si="149"/>
        <v>0</v>
      </c>
      <c r="O55" s="39"/>
      <c r="P55" s="39"/>
      <c r="Q55" s="62">
        <f t="shared" si="150"/>
        <v>0</v>
      </c>
      <c r="R55" s="39"/>
      <c r="S55" s="39"/>
      <c r="T55" s="62">
        <f t="shared" si="151"/>
        <v>0</v>
      </c>
      <c r="U55" s="39"/>
      <c r="V55" s="39"/>
      <c r="W55" s="62">
        <f t="shared" si="152"/>
        <v>0</v>
      </c>
      <c r="X55" s="39"/>
      <c r="Y55" s="39"/>
      <c r="Z55" s="62">
        <f t="shared" si="153"/>
        <v>0</v>
      </c>
      <c r="AA55" s="39"/>
      <c r="AB55" s="39"/>
      <c r="AC55" s="62">
        <f t="shared" si="154"/>
        <v>0</v>
      </c>
      <c r="AD55" s="34">
        <f t="shared" si="155"/>
        <v>0</v>
      </c>
      <c r="AE55" s="39">
        <f t="shared" si="156"/>
        <v>0</v>
      </c>
      <c r="AF55" s="62">
        <f t="shared" si="157"/>
        <v>0</v>
      </c>
      <c r="AG55" s="39"/>
      <c r="AH55" s="39"/>
      <c r="AI55" s="62">
        <f t="shared" si="158"/>
        <v>0</v>
      </c>
      <c r="AJ55" s="39"/>
      <c r="AK55" s="39"/>
      <c r="AL55" s="62">
        <f t="shared" si="159"/>
        <v>0</v>
      </c>
      <c r="AM55" s="39"/>
      <c r="AN55" s="39"/>
      <c r="AO55" s="62">
        <f t="shared" si="160"/>
        <v>0</v>
      </c>
      <c r="AP55" s="39"/>
      <c r="AQ55" s="39"/>
      <c r="AR55" s="62">
        <f t="shared" si="161"/>
        <v>0</v>
      </c>
      <c r="AS55" s="39"/>
      <c r="AT55" s="39"/>
      <c r="AU55" s="62">
        <f t="shared" si="162"/>
        <v>0</v>
      </c>
      <c r="AV55" s="39"/>
      <c r="AW55" s="39"/>
      <c r="AX55" s="62">
        <f t="shared" si="163"/>
        <v>0</v>
      </c>
      <c r="AY55" s="39"/>
      <c r="AZ55" s="39"/>
      <c r="BA55" s="62">
        <f t="shared" si="164"/>
        <v>0</v>
      </c>
      <c r="BB55" s="39"/>
      <c r="BC55" s="39"/>
      <c r="BD55" s="62">
        <f t="shared" si="165"/>
        <v>0</v>
      </c>
      <c r="BE55" s="39"/>
      <c r="BF55" s="39"/>
      <c r="BG55" s="62">
        <f t="shared" si="1430"/>
        <v>0</v>
      </c>
      <c r="BH55" s="34"/>
      <c r="BI55" s="39"/>
      <c r="BJ55" s="62">
        <f t="shared" si="167"/>
        <v>0</v>
      </c>
      <c r="BK55" s="34"/>
      <c r="BL55" s="39"/>
      <c r="BM55" s="62">
        <f t="shared" si="168"/>
        <v>0</v>
      </c>
      <c r="BN55" s="34"/>
      <c r="BO55" s="39"/>
      <c r="BP55" s="62">
        <f t="shared" si="169"/>
        <v>0</v>
      </c>
      <c r="BQ55" s="34"/>
      <c r="BR55" s="39"/>
      <c r="BS55" s="62">
        <f t="shared" si="170"/>
        <v>0</v>
      </c>
      <c r="BT55" s="34"/>
      <c r="BU55" s="39"/>
      <c r="BV55" s="62">
        <f t="shared" si="171"/>
        <v>0</v>
      </c>
      <c r="BW55" s="34"/>
      <c r="BX55" s="39"/>
      <c r="BY55" s="62">
        <f t="shared" si="172"/>
        <v>0</v>
      </c>
      <c r="BZ55" s="34"/>
      <c r="CA55" s="39"/>
      <c r="CB55" s="62">
        <f t="shared" si="1431"/>
        <v>0</v>
      </c>
      <c r="CC55" s="34">
        <f t="shared" si="174"/>
        <v>0</v>
      </c>
      <c r="CD55" s="39">
        <f t="shared" si="174"/>
        <v>0</v>
      </c>
      <c r="CE55" s="62">
        <f t="shared" si="174"/>
        <v>0</v>
      </c>
      <c r="CF55" s="39"/>
      <c r="CG55" s="39"/>
      <c r="CH55" s="62">
        <f t="shared" si="175"/>
        <v>0</v>
      </c>
      <c r="CI55" s="39"/>
      <c r="CJ55" s="39"/>
      <c r="CK55" s="62">
        <f t="shared" si="176"/>
        <v>0</v>
      </c>
      <c r="CL55" s="39"/>
      <c r="CM55" s="39"/>
      <c r="CN55" s="62">
        <f t="shared" si="177"/>
        <v>0</v>
      </c>
      <c r="CO55" s="39"/>
      <c r="CP55" s="39"/>
      <c r="CQ55" s="62">
        <f t="shared" si="178"/>
        <v>0</v>
      </c>
      <c r="CR55" s="39"/>
      <c r="CS55" s="39"/>
      <c r="CT55" s="62">
        <f t="shared" si="179"/>
        <v>0</v>
      </c>
      <c r="CU55" s="39"/>
      <c r="CV55" s="39"/>
      <c r="CW55" s="62">
        <f t="shared" si="180"/>
        <v>0</v>
      </c>
      <c r="CX55" s="39"/>
      <c r="CY55" s="39"/>
      <c r="CZ55" s="62">
        <f t="shared" si="181"/>
        <v>0</v>
      </c>
      <c r="DA55" s="34">
        <f t="shared" si="182"/>
        <v>0</v>
      </c>
      <c r="DB55" s="39">
        <f t="shared" si="183"/>
        <v>0</v>
      </c>
      <c r="DC55" s="62">
        <f t="shared" si="184"/>
        <v>0</v>
      </c>
      <c r="DD55" s="39"/>
      <c r="DE55" s="39"/>
      <c r="DF55" s="62">
        <f t="shared" si="185"/>
        <v>0</v>
      </c>
      <c r="DG55" s="39"/>
      <c r="DH55" s="39"/>
      <c r="DI55" s="62">
        <f t="shared" si="186"/>
        <v>0</v>
      </c>
      <c r="DJ55" s="39"/>
      <c r="DK55" s="39"/>
      <c r="DL55" s="62">
        <f t="shared" si="187"/>
        <v>0</v>
      </c>
      <c r="DM55" s="34">
        <f t="shared" si="188"/>
        <v>0</v>
      </c>
      <c r="DN55" s="39">
        <f t="shared" si="189"/>
        <v>0</v>
      </c>
      <c r="DO55" s="62">
        <f t="shared" si="190"/>
        <v>0</v>
      </c>
      <c r="DP55" s="39"/>
      <c r="DQ55" s="39"/>
      <c r="DR55" s="62">
        <f t="shared" si="191"/>
        <v>0</v>
      </c>
      <c r="DS55" s="39"/>
      <c r="DT55" s="39"/>
      <c r="DU55" s="62">
        <f t="shared" si="192"/>
        <v>0</v>
      </c>
      <c r="DV55" s="39"/>
      <c r="DW55" s="39"/>
      <c r="DX55" s="62">
        <f t="shared" si="193"/>
        <v>0</v>
      </c>
      <c r="DY55" s="34">
        <f t="shared" si="194"/>
        <v>0</v>
      </c>
      <c r="DZ55" s="39">
        <f t="shared" si="195"/>
        <v>0</v>
      </c>
      <c r="EA55" s="62">
        <f t="shared" si="196"/>
        <v>0</v>
      </c>
      <c r="EB55" s="39"/>
      <c r="EC55" s="39"/>
      <c r="ED55" s="62">
        <f t="shared" si="197"/>
        <v>0</v>
      </c>
      <c r="EE55" s="39"/>
      <c r="EF55" s="39"/>
      <c r="EG55" s="62">
        <f t="shared" si="198"/>
        <v>0</v>
      </c>
      <c r="EH55" s="39"/>
      <c r="EI55" s="39"/>
      <c r="EJ55" s="62">
        <f t="shared" si="199"/>
        <v>0</v>
      </c>
      <c r="EK55" s="39"/>
      <c r="EL55" s="39"/>
      <c r="EM55" s="62">
        <f t="shared" si="200"/>
        <v>0</v>
      </c>
      <c r="EN55" s="39"/>
      <c r="EO55" s="39"/>
      <c r="EP55" s="62">
        <f t="shared" si="201"/>
        <v>0</v>
      </c>
      <c r="EQ55" s="39"/>
      <c r="ER55" s="39"/>
      <c r="ES55" s="62">
        <f t="shared" si="202"/>
        <v>0</v>
      </c>
      <c r="ET55" s="39"/>
      <c r="EU55" s="39"/>
      <c r="EV55" s="62">
        <f t="shared" si="203"/>
        <v>0</v>
      </c>
      <c r="EW55" s="34">
        <f t="shared" si="204"/>
        <v>0</v>
      </c>
      <c r="EX55" s="39">
        <f t="shared" si="205"/>
        <v>0</v>
      </c>
      <c r="EY55" s="62">
        <f t="shared" si="206"/>
        <v>0</v>
      </c>
      <c r="EZ55" s="39"/>
      <c r="FA55" s="39"/>
      <c r="FB55" s="62">
        <f t="shared" si="207"/>
        <v>0</v>
      </c>
      <c r="FC55" s="39"/>
      <c r="FD55" s="39"/>
      <c r="FE55" s="62">
        <f t="shared" si="208"/>
        <v>0</v>
      </c>
      <c r="FF55" s="34">
        <f t="shared" si="209"/>
        <v>0</v>
      </c>
      <c r="FG55" s="39">
        <f t="shared" si="210"/>
        <v>0</v>
      </c>
      <c r="FH55" s="62">
        <f t="shared" si="211"/>
        <v>0</v>
      </c>
      <c r="FI55" s="39"/>
      <c r="FJ55" s="39"/>
      <c r="FK55" s="62">
        <f t="shared" si="212"/>
        <v>0</v>
      </c>
      <c r="FL55" s="39"/>
      <c r="FM55" s="39"/>
      <c r="FN55" s="62">
        <f t="shared" si="213"/>
        <v>0</v>
      </c>
      <c r="FO55" s="39"/>
      <c r="FP55" s="39"/>
      <c r="FQ55" s="62">
        <f t="shared" si="214"/>
        <v>0</v>
      </c>
      <c r="FR55" s="39"/>
      <c r="FS55" s="39"/>
      <c r="FT55" s="62">
        <f t="shared" si="215"/>
        <v>0</v>
      </c>
      <c r="FU55" s="34">
        <f t="shared" si="216"/>
        <v>0</v>
      </c>
      <c r="FV55" s="39">
        <f t="shared" si="217"/>
        <v>0</v>
      </c>
      <c r="FW55" s="62">
        <f t="shared" si="218"/>
        <v>0</v>
      </c>
      <c r="FX55" s="39"/>
      <c r="FY55" s="39"/>
      <c r="FZ55" s="62">
        <f t="shared" si="219"/>
        <v>0</v>
      </c>
      <c r="GA55" s="34"/>
      <c r="GB55" s="39"/>
      <c r="GC55" s="62">
        <f t="shared" si="220"/>
        <v>0</v>
      </c>
      <c r="GD55" s="39"/>
      <c r="GE55" s="39"/>
      <c r="GF55" s="62">
        <f t="shared" si="221"/>
        <v>0</v>
      </c>
      <c r="GG55" s="34">
        <f t="shared" si="222"/>
        <v>0</v>
      </c>
      <c r="GH55" s="39">
        <f t="shared" si="223"/>
        <v>0</v>
      </c>
      <c r="GI55" s="62">
        <f t="shared" si="224"/>
        <v>0</v>
      </c>
      <c r="GJ55" s="34">
        <f t="shared" si="225"/>
        <v>0</v>
      </c>
      <c r="GK55" s="39">
        <f t="shared" si="226"/>
        <v>0</v>
      </c>
      <c r="GL55" s="62">
        <f t="shared" si="227"/>
        <v>0</v>
      </c>
      <c r="GM55" s="39"/>
      <c r="GN55" s="39"/>
      <c r="GO55" s="62">
        <f t="shared" si="228"/>
        <v>0</v>
      </c>
      <c r="GP55" s="39"/>
      <c r="GQ55" s="39"/>
      <c r="GR55" s="62">
        <f t="shared" si="229"/>
        <v>0</v>
      </c>
      <c r="GS55" s="39"/>
      <c r="GT55" s="39"/>
      <c r="GU55" s="62">
        <f t="shared" si="230"/>
        <v>0</v>
      </c>
      <c r="GV55" s="39"/>
      <c r="GW55" s="39"/>
      <c r="GX55" s="62">
        <f t="shared" si="231"/>
        <v>0</v>
      </c>
      <c r="GY55" s="39"/>
      <c r="GZ55" s="39"/>
      <c r="HA55" s="62">
        <f t="shared" si="232"/>
        <v>0</v>
      </c>
      <c r="HB55" s="39"/>
      <c r="HC55" s="39"/>
      <c r="HD55" s="62">
        <f t="shared" si="233"/>
        <v>0</v>
      </c>
      <c r="HE55" s="34">
        <f t="shared" si="234"/>
        <v>0</v>
      </c>
      <c r="HF55" s="39">
        <f t="shared" si="235"/>
        <v>0</v>
      </c>
      <c r="HG55" s="62">
        <f t="shared" si="236"/>
        <v>0</v>
      </c>
      <c r="HH55" s="39"/>
      <c r="HI55" s="39"/>
      <c r="HJ55" s="62">
        <f t="shared" si="237"/>
        <v>0</v>
      </c>
      <c r="HK55" s="34"/>
      <c r="HL55" s="39"/>
      <c r="HM55" s="62">
        <f t="shared" si="238"/>
        <v>0</v>
      </c>
      <c r="HN55" s="34">
        <f t="shared" si="239"/>
        <v>0</v>
      </c>
      <c r="HO55" s="39">
        <f t="shared" si="240"/>
        <v>0</v>
      </c>
      <c r="HP55" s="62">
        <f t="shared" si="241"/>
        <v>0</v>
      </c>
      <c r="HQ55" s="39"/>
      <c r="HR55" s="39"/>
      <c r="HS55" s="62">
        <f t="shared" si="242"/>
        <v>0</v>
      </c>
      <c r="HT55" s="34"/>
      <c r="HU55" s="39"/>
      <c r="HV55" s="62">
        <f t="shared" si="243"/>
        <v>0</v>
      </c>
      <c r="HW55" s="39"/>
      <c r="HX55" s="39"/>
      <c r="HY55" s="62">
        <f t="shared" si="244"/>
        <v>0</v>
      </c>
      <c r="HZ55" s="34"/>
      <c r="IA55" s="39"/>
      <c r="IB55" s="62">
        <f t="shared" si="245"/>
        <v>0</v>
      </c>
      <c r="IC55" s="34">
        <f t="shared" si="246"/>
        <v>0</v>
      </c>
      <c r="ID55" s="39">
        <f t="shared" si="247"/>
        <v>0</v>
      </c>
      <c r="IE55" s="62">
        <f t="shared" si="248"/>
        <v>0</v>
      </c>
      <c r="IF55" s="39"/>
      <c r="IG55" s="39"/>
      <c r="IH55" s="62">
        <f t="shared" si="249"/>
        <v>0</v>
      </c>
      <c r="II55" s="34"/>
      <c r="IJ55" s="39"/>
      <c r="IK55" s="62">
        <f t="shared" si="250"/>
        <v>0</v>
      </c>
      <c r="IL55" s="39"/>
      <c r="IM55" s="39"/>
      <c r="IN55" s="62">
        <f t="shared" si="251"/>
        <v>0</v>
      </c>
      <c r="IO55" s="34">
        <f t="shared" si="252"/>
        <v>0</v>
      </c>
      <c r="IP55" s="39">
        <f t="shared" si="253"/>
        <v>0</v>
      </c>
      <c r="IQ55" s="62">
        <f t="shared" si="254"/>
        <v>0</v>
      </c>
      <c r="IR55" s="39"/>
      <c r="IS55" s="39"/>
      <c r="IT55" s="62">
        <f t="shared" si="255"/>
        <v>0</v>
      </c>
      <c r="IU55" s="39"/>
      <c r="IV55" s="39"/>
      <c r="IW55" s="62">
        <f t="shared" si="256"/>
        <v>0</v>
      </c>
      <c r="IX55" s="39"/>
      <c r="IY55" s="39"/>
      <c r="IZ55" s="62">
        <f t="shared" si="257"/>
        <v>0</v>
      </c>
      <c r="JA55" s="34">
        <f t="shared" si="258"/>
        <v>0</v>
      </c>
      <c r="JB55" s="39">
        <f t="shared" si="259"/>
        <v>0</v>
      </c>
      <c r="JC55" s="62">
        <f t="shared" si="260"/>
        <v>0</v>
      </c>
      <c r="JD55" s="39"/>
      <c r="JE55" s="39"/>
      <c r="JF55" s="62">
        <f t="shared" si="261"/>
        <v>0</v>
      </c>
      <c r="JG55" s="39"/>
      <c r="JH55" s="39"/>
      <c r="JI55" s="62">
        <f t="shared" si="262"/>
        <v>0</v>
      </c>
      <c r="JJ55" s="39"/>
      <c r="JK55" s="39"/>
      <c r="JL55" s="62">
        <f t="shared" si="263"/>
        <v>0</v>
      </c>
      <c r="JM55" s="34">
        <f t="shared" si="264"/>
        <v>0</v>
      </c>
      <c r="JN55" s="39">
        <f t="shared" si="265"/>
        <v>0</v>
      </c>
      <c r="JO55" s="62">
        <f t="shared" si="266"/>
        <v>0</v>
      </c>
      <c r="JP55" s="39"/>
      <c r="JQ55" s="39"/>
      <c r="JR55" s="62">
        <f t="shared" si="267"/>
        <v>0</v>
      </c>
      <c r="JS55" s="34"/>
      <c r="JT55" s="39"/>
      <c r="JU55" s="62">
        <f t="shared" si="268"/>
        <v>0</v>
      </c>
      <c r="JV55" s="34"/>
      <c r="JW55" s="39"/>
      <c r="JX55" s="62">
        <f t="shared" si="269"/>
        <v>0</v>
      </c>
      <c r="JY55" s="34">
        <f t="shared" si="270"/>
        <v>0</v>
      </c>
      <c r="JZ55" s="39">
        <f t="shared" si="271"/>
        <v>0</v>
      </c>
      <c r="KA55" s="62">
        <f t="shared" si="272"/>
        <v>0</v>
      </c>
      <c r="KB55" s="39"/>
      <c r="KC55" s="39"/>
      <c r="KD55" s="62">
        <f t="shared" si="273"/>
        <v>0</v>
      </c>
      <c r="KE55" s="34">
        <f t="shared" si="274"/>
        <v>0</v>
      </c>
      <c r="KF55" s="39">
        <f t="shared" si="275"/>
        <v>0</v>
      </c>
      <c r="KG55" s="62">
        <f t="shared" si="276"/>
        <v>0</v>
      </c>
      <c r="KH55" s="34"/>
      <c r="KI55" s="39"/>
      <c r="KJ55" s="62">
        <f t="shared" si="277"/>
        <v>0</v>
      </c>
      <c r="KK55" s="39"/>
      <c r="KL55" s="39"/>
      <c r="KM55" s="62">
        <f t="shared" si="278"/>
        <v>0</v>
      </c>
      <c r="KN55" s="39"/>
      <c r="KO55" s="39"/>
      <c r="KP55" s="62">
        <f t="shared" si="279"/>
        <v>0</v>
      </c>
      <c r="KQ55" s="34">
        <f t="shared" si="280"/>
        <v>0</v>
      </c>
      <c r="KR55" s="39">
        <f t="shared" si="281"/>
        <v>0</v>
      </c>
      <c r="KS55" s="62">
        <f t="shared" si="282"/>
        <v>0</v>
      </c>
      <c r="KT55" s="39"/>
      <c r="KU55" s="39"/>
      <c r="KV55" s="62">
        <f t="shared" si="283"/>
        <v>0</v>
      </c>
      <c r="KW55" s="39"/>
      <c r="KX55" s="39"/>
      <c r="KY55" s="62">
        <f t="shared" si="284"/>
        <v>0</v>
      </c>
      <c r="KZ55" s="39"/>
      <c r="LA55" s="39"/>
      <c r="LB55" s="62">
        <f t="shared" si="285"/>
        <v>0</v>
      </c>
      <c r="LC55" s="39"/>
      <c r="LD55" s="39"/>
      <c r="LE55" s="62">
        <f t="shared" si="286"/>
        <v>0</v>
      </c>
      <c r="LF55" s="39"/>
      <c r="LG55" s="39"/>
      <c r="LH55" s="62">
        <f t="shared" si="287"/>
        <v>0</v>
      </c>
      <c r="LI55" s="39"/>
      <c r="LJ55" s="39"/>
      <c r="LK55" s="62">
        <f t="shared" si="288"/>
        <v>0</v>
      </c>
      <c r="LL55" s="39"/>
      <c r="LM55" s="39"/>
      <c r="LN55" s="62">
        <f t="shared" si="289"/>
        <v>0</v>
      </c>
      <c r="LO55" s="34">
        <f t="shared" si="290"/>
        <v>0</v>
      </c>
      <c r="LP55" s="39">
        <f t="shared" si="291"/>
        <v>0</v>
      </c>
      <c r="LQ55" s="62">
        <f t="shared" si="292"/>
        <v>0</v>
      </c>
      <c r="LR55" s="39"/>
      <c r="LS55" s="39"/>
      <c r="LT55" s="62">
        <f t="shared" si="293"/>
        <v>0</v>
      </c>
      <c r="LU55" s="39"/>
      <c r="LV55" s="39"/>
      <c r="LW55" s="62">
        <f t="shared" si="294"/>
        <v>0</v>
      </c>
      <c r="LX55" s="34">
        <f t="shared" si="295"/>
        <v>0</v>
      </c>
      <c r="LY55" s="39">
        <f t="shared" si="296"/>
        <v>0</v>
      </c>
      <c r="LZ55" s="62">
        <f t="shared" si="297"/>
        <v>0</v>
      </c>
      <c r="MA55" s="34">
        <f t="shared" si="298"/>
        <v>0</v>
      </c>
      <c r="MB55" s="39">
        <f t="shared" si="299"/>
        <v>0</v>
      </c>
      <c r="MC55" s="62">
        <f t="shared" si="300"/>
        <v>0</v>
      </c>
      <c r="MD55" s="39"/>
      <c r="ME55" s="39"/>
      <c r="MF55" s="62">
        <f t="shared" si="301"/>
        <v>0</v>
      </c>
      <c r="MG55" s="39"/>
      <c r="MH55" s="39"/>
      <c r="MI55" s="62">
        <f t="shared" si="302"/>
        <v>0</v>
      </c>
      <c r="MJ55" s="39"/>
      <c r="MK55" s="39"/>
      <c r="ML55" s="62">
        <f t="shared" si="303"/>
        <v>0</v>
      </c>
      <c r="MM55" s="39"/>
      <c r="MN55" s="39"/>
      <c r="MO55" s="62">
        <f t="shared" si="304"/>
        <v>0</v>
      </c>
      <c r="MP55" s="39"/>
      <c r="MQ55" s="39"/>
      <c r="MR55" s="62">
        <f t="shared" si="305"/>
        <v>0</v>
      </c>
      <c r="MS55" s="34"/>
      <c r="MT55" s="39"/>
      <c r="MU55" s="62">
        <f t="shared" si="306"/>
        <v>0</v>
      </c>
      <c r="MV55" s="39">
        <f>117486+2558</f>
        <v>120044</v>
      </c>
      <c r="MW55" s="39"/>
      <c r="MX55" s="62">
        <f t="shared" si="307"/>
        <v>120044</v>
      </c>
      <c r="MY55" s="39"/>
      <c r="MZ55" s="39"/>
      <c r="NA55" s="62">
        <f t="shared" si="308"/>
        <v>0</v>
      </c>
      <c r="NB55" s="39"/>
      <c r="NC55" s="39"/>
      <c r="ND55" s="62">
        <f t="shared" si="309"/>
        <v>0</v>
      </c>
      <c r="NE55" s="34"/>
      <c r="NF55" s="39"/>
      <c r="NG55" s="62">
        <f t="shared" si="310"/>
        <v>0</v>
      </c>
      <c r="NH55" s="34"/>
      <c r="NI55" s="39"/>
      <c r="NJ55" s="62">
        <f t="shared" si="311"/>
        <v>0</v>
      </c>
      <c r="NK55" s="34">
        <f t="shared" si="312"/>
        <v>120044</v>
      </c>
      <c r="NL55" s="39">
        <f t="shared" si="313"/>
        <v>0</v>
      </c>
      <c r="NM55" s="62">
        <f t="shared" si="314"/>
        <v>120044</v>
      </c>
      <c r="NN55" s="39"/>
      <c r="NO55" s="39"/>
      <c r="NP55" s="62">
        <f t="shared" si="315"/>
        <v>0</v>
      </c>
      <c r="NQ55" s="39"/>
      <c r="NR55" s="39"/>
      <c r="NS55" s="62">
        <f t="shared" si="316"/>
        <v>0</v>
      </c>
      <c r="NT55" s="39"/>
      <c r="NU55" s="39"/>
      <c r="NV55" s="62">
        <f t="shared" si="317"/>
        <v>0</v>
      </c>
      <c r="NW55" s="34"/>
      <c r="NX55" s="39"/>
      <c r="NY55" s="62">
        <f t="shared" si="318"/>
        <v>0</v>
      </c>
      <c r="NZ55" s="39"/>
      <c r="OA55" s="39"/>
      <c r="OB55" s="62">
        <f t="shared" si="319"/>
        <v>0</v>
      </c>
      <c r="OC55" s="39"/>
      <c r="OD55" s="39"/>
      <c r="OE55" s="62">
        <f t="shared" si="1432"/>
        <v>0</v>
      </c>
      <c r="OF55" s="34">
        <f t="shared" si="321"/>
        <v>0</v>
      </c>
      <c r="OG55" s="39">
        <f t="shared" si="321"/>
        <v>0</v>
      </c>
      <c r="OH55" s="62">
        <f t="shared" si="321"/>
        <v>0</v>
      </c>
      <c r="OI55" s="34"/>
      <c r="OJ55" s="39"/>
      <c r="OK55" s="62">
        <f t="shared" si="322"/>
        <v>0</v>
      </c>
      <c r="OL55" s="34"/>
      <c r="OM55" s="39"/>
      <c r="ON55" s="62">
        <f t="shared" si="323"/>
        <v>0</v>
      </c>
      <c r="OO55" s="34"/>
      <c r="OP55" s="39"/>
      <c r="OQ55" s="62">
        <f t="shared" si="324"/>
        <v>0</v>
      </c>
      <c r="OR55" s="34"/>
      <c r="OS55" s="39"/>
      <c r="OT55" s="62">
        <f t="shared" si="325"/>
        <v>0</v>
      </c>
      <c r="OU55" s="34"/>
      <c r="OV55" s="39"/>
      <c r="OW55" s="62">
        <f t="shared" si="326"/>
        <v>0</v>
      </c>
      <c r="OX55" s="34"/>
      <c r="OY55" s="39"/>
      <c r="OZ55" s="62">
        <f t="shared" si="327"/>
        <v>0</v>
      </c>
      <c r="PA55" s="34"/>
      <c r="PB55" s="39"/>
      <c r="PC55" s="62">
        <f t="shared" si="1433"/>
        <v>0</v>
      </c>
      <c r="PD55" s="34"/>
      <c r="PE55" s="39"/>
      <c r="PF55" s="62">
        <f t="shared" si="1434"/>
        <v>0</v>
      </c>
      <c r="PG55" s="34"/>
      <c r="PH55" s="39"/>
      <c r="PI55" s="62">
        <f t="shared" si="1435"/>
        <v>0</v>
      </c>
      <c r="PJ55" s="34"/>
      <c r="PK55" s="39"/>
      <c r="PL55" s="62">
        <f t="shared" si="1436"/>
        <v>0</v>
      </c>
      <c r="PM55" s="34">
        <f t="shared" si="332"/>
        <v>0</v>
      </c>
      <c r="PN55" s="39">
        <f t="shared" si="332"/>
        <v>0</v>
      </c>
      <c r="PO55" s="62">
        <f t="shared" si="332"/>
        <v>0</v>
      </c>
      <c r="PP55" s="34"/>
      <c r="PQ55" s="39"/>
      <c r="PR55" s="62">
        <f t="shared" si="333"/>
        <v>0</v>
      </c>
      <c r="PS55" s="34"/>
      <c r="PT55" s="39"/>
      <c r="PU55" s="62">
        <f t="shared" si="334"/>
        <v>0</v>
      </c>
      <c r="PV55" s="39"/>
      <c r="PW55" s="39"/>
      <c r="PX55" s="62">
        <f t="shared" si="335"/>
        <v>0</v>
      </c>
      <c r="PY55" s="34">
        <f t="shared" si="336"/>
        <v>0</v>
      </c>
      <c r="PZ55" s="39">
        <f t="shared" si="337"/>
        <v>0</v>
      </c>
      <c r="QA55" s="62">
        <f t="shared" si="338"/>
        <v>0</v>
      </c>
      <c r="QB55" s="34">
        <f t="shared" si="1437"/>
        <v>0</v>
      </c>
      <c r="QC55" s="39">
        <f t="shared" si="1438"/>
        <v>0</v>
      </c>
      <c r="QD55" s="62">
        <f t="shared" si="1439"/>
        <v>0</v>
      </c>
      <c r="QE55" s="34">
        <f t="shared" si="1440"/>
        <v>120044</v>
      </c>
      <c r="QF55" s="39">
        <f t="shared" si="1441"/>
        <v>0</v>
      </c>
      <c r="QG55" s="62">
        <f t="shared" si="1442"/>
        <v>120044</v>
      </c>
      <c r="QH55" s="34">
        <f t="shared" si="1443"/>
        <v>120044</v>
      </c>
      <c r="QI55" s="39">
        <f t="shared" si="1444"/>
        <v>0</v>
      </c>
      <c r="QJ55" s="62">
        <f t="shared" si="1445"/>
        <v>120044</v>
      </c>
      <c r="QK55" s="34"/>
      <c r="QL55" s="39"/>
      <c r="QM55" s="54"/>
      <c r="QN55" s="34">
        <f t="shared" si="339"/>
        <v>120044</v>
      </c>
      <c r="QO55" s="39">
        <f t="shared" si="340"/>
        <v>0</v>
      </c>
      <c r="QP55" s="62">
        <f t="shared" si="341"/>
        <v>120044</v>
      </c>
      <c r="QQ55" s="34">
        <f t="shared" si="1446"/>
        <v>120044</v>
      </c>
      <c r="QR55" s="39">
        <f t="shared" si="1447"/>
        <v>0</v>
      </c>
      <c r="QS55" s="62">
        <f t="shared" si="1448"/>
        <v>120044</v>
      </c>
    </row>
    <row r="56" spans="1:461" ht="16.5" thickBot="1">
      <c r="A56" s="5">
        <v>44</v>
      </c>
      <c r="B56" s="20" t="s">
        <v>205</v>
      </c>
      <c r="C56" s="44">
        <f>SUM(C43:C45,C54,C55:C55)</f>
        <v>1270897</v>
      </c>
      <c r="D56" s="44">
        <f>SUM(D43:D45,D54,D55:D55)</f>
        <v>-3880</v>
      </c>
      <c r="E56" s="65">
        <f t="shared" si="146"/>
        <v>1267017</v>
      </c>
      <c r="F56" s="44">
        <f>SUM(F43:F45,F54,F55:F55)</f>
        <v>441763</v>
      </c>
      <c r="G56" s="44">
        <f>SUM(G43:G45,G54,G55:G55)</f>
        <v>11210</v>
      </c>
      <c r="H56" s="65">
        <f t="shared" si="147"/>
        <v>452973</v>
      </c>
      <c r="I56" s="44">
        <f>SUM(I43:I45,I54,I55:I55)</f>
        <v>439505</v>
      </c>
      <c r="J56" s="44">
        <f>SUM(J43:J45,J54,J55:J55)</f>
        <v>22381</v>
      </c>
      <c r="K56" s="65">
        <f t="shared" si="148"/>
        <v>461886</v>
      </c>
      <c r="L56" s="44">
        <f>SUM(L43:L45,L54,L55:L55)</f>
        <v>523907</v>
      </c>
      <c r="M56" s="44">
        <f>SUM(M43:M45,M54,M55:M55)</f>
        <v>12397</v>
      </c>
      <c r="N56" s="65">
        <f t="shared" si="149"/>
        <v>536304</v>
      </c>
      <c r="O56" s="44">
        <f>SUM(O43:O45,O54,O55:O55)</f>
        <v>423966</v>
      </c>
      <c r="P56" s="44">
        <f>SUM(P43:P45,P54,P55:P55)</f>
        <v>18212</v>
      </c>
      <c r="Q56" s="65">
        <f t="shared" si="150"/>
        <v>442178</v>
      </c>
      <c r="R56" s="44">
        <f>SUM(R43:R45,R54,R55:R55)</f>
        <v>409696</v>
      </c>
      <c r="S56" s="44">
        <f>SUM(S43:S45,S54,S55:S55)</f>
        <v>9363</v>
      </c>
      <c r="T56" s="65">
        <f t="shared" si="151"/>
        <v>419059</v>
      </c>
      <c r="U56" s="44">
        <f>SUM(U43:U45,U54,U55:U55)</f>
        <v>22346</v>
      </c>
      <c r="V56" s="44">
        <f>SUM(V43:V45,V54,V55:V55)</f>
        <v>1060</v>
      </c>
      <c r="W56" s="65">
        <f t="shared" si="152"/>
        <v>23406</v>
      </c>
      <c r="X56" s="44">
        <f>SUM(X43:X45,X54,X55:X55)</f>
        <v>73030</v>
      </c>
      <c r="Y56" s="44">
        <f>SUM(Y43:Y45,Y54,Y55:Y55)</f>
        <v>474</v>
      </c>
      <c r="Z56" s="65">
        <f t="shared" si="153"/>
        <v>73504</v>
      </c>
      <c r="AA56" s="44">
        <f>SUM(AA43:AA45,AA54,AA55:AA55)</f>
        <v>346854</v>
      </c>
      <c r="AB56" s="44">
        <f>SUM(AB43:AB45,AB54,AB55:AB55)</f>
        <v>49874</v>
      </c>
      <c r="AC56" s="65">
        <f t="shared" si="154"/>
        <v>396728</v>
      </c>
      <c r="AD56" s="43">
        <f t="shared" si="155"/>
        <v>3951964</v>
      </c>
      <c r="AE56" s="44">
        <f t="shared" si="156"/>
        <v>121091</v>
      </c>
      <c r="AF56" s="65">
        <f t="shared" si="157"/>
        <v>4073055</v>
      </c>
      <c r="AG56" s="44">
        <f>SUM(AG43:AG45,AG54,AG55:AG55)</f>
        <v>0</v>
      </c>
      <c r="AH56" s="44">
        <f>SUM(AH43:AH45,AH54,AH55:AH55)</f>
        <v>0</v>
      </c>
      <c r="AI56" s="65">
        <f t="shared" si="158"/>
        <v>0</v>
      </c>
      <c r="AJ56" s="44">
        <f>SUM(AJ43:AJ45,AJ54,AJ55:AJ55)</f>
        <v>93295</v>
      </c>
      <c r="AK56" s="44">
        <f>SUM(AK43:AK45,AK54,AK55:AK55)</f>
        <v>100</v>
      </c>
      <c r="AL56" s="65">
        <f t="shared" si="159"/>
        <v>93395</v>
      </c>
      <c r="AM56" s="44">
        <f>SUM(AM43:AM45,AM54,AM55:AM55)</f>
        <v>0</v>
      </c>
      <c r="AN56" s="44">
        <f>SUM(AN43:AN45,AN54,AN55:AN55)</f>
        <v>0</v>
      </c>
      <c r="AO56" s="65">
        <f t="shared" si="160"/>
        <v>0</v>
      </c>
      <c r="AP56" s="44">
        <f>SUM(AP43:AP45,AP54,AP55:AP55)</f>
        <v>0</v>
      </c>
      <c r="AQ56" s="44">
        <f>SUM(AQ43:AQ45,AQ54,AQ55:AQ55)</f>
        <v>0</v>
      </c>
      <c r="AR56" s="65">
        <f t="shared" si="161"/>
        <v>0</v>
      </c>
      <c r="AS56" s="44">
        <f>SUM(AS43:AS45,AS54,AS55:AS55)</f>
        <v>5000</v>
      </c>
      <c r="AT56" s="44">
        <f>SUM(AT43:AT45,AT54,AT55:AT55)</f>
        <v>0</v>
      </c>
      <c r="AU56" s="65">
        <f t="shared" si="162"/>
        <v>5000</v>
      </c>
      <c r="AV56" s="44">
        <f>SUM(AV43:AV45,AV54,AV55:AV55)</f>
        <v>0</v>
      </c>
      <c r="AW56" s="44">
        <f>SUM(AW43:AW45,AW54,AW55:AW55)</f>
        <v>0</v>
      </c>
      <c r="AX56" s="65">
        <f t="shared" si="163"/>
        <v>0</v>
      </c>
      <c r="AY56" s="44">
        <f>SUM(AY43:AY45,AY54,AY55:AY55)</f>
        <v>0</v>
      </c>
      <c r="AZ56" s="44">
        <f>SUM(AZ43:AZ45,AZ54,AZ55:AZ55)</f>
        <v>0</v>
      </c>
      <c r="BA56" s="65">
        <f t="shared" si="164"/>
        <v>0</v>
      </c>
      <c r="BB56" s="44">
        <f>SUM(BB43:BB45,BB54,BB55:BB55)</f>
        <v>12875</v>
      </c>
      <c r="BC56" s="44">
        <f>SUM(BC43:BC45,BC54,BC55:BC55)</f>
        <v>0</v>
      </c>
      <c r="BD56" s="65">
        <f t="shared" si="165"/>
        <v>12875</v>
      </c>
      <c r="BE56" s="44">
        <f>SUM(BE43:BE45,BE54,BE55:BE55)</f>
        <v>0</v>
      </c>
      <c r="BF56" s="44">
        <f>SUM(BF43:BF45,BF54,BF55:BF55)</f>
        <v>0</v>
      </c>
      <c r="BG56" s="65">
        <f t="shared" si="1430"/>
        <v>0</v>
      </c>
      <c r="BH56" s="43">
        <f>SUM(BH43:BH45,BH54,BH55:BH55)</f>
        <v>0</v>
      </c>
      <c r="BI56" s="44">
        <f>SUM(BI43:BI45,BI54,BI55:BI55)</f>
        <v>0</v>
      </c>
      <c r="BJ56" s="65">
        <f t="shared" si="167"/>
        <v>0</v>
      </c>
      <c r="BK56" s="43">
        <f>SUM(BK43:BK45,BK54,BK55:BK55)</f>
        <v>0</v>
      </c>
      <c r="BL56" s="44">
        <f>SUM(BL43:BL45,BL54,BL55:BL55)</f>
        <v>0</v>
      </c>
      <c r="BM56" s="65">
        <f t="shared" si="168"/>
        <v>0</v>
      </c>
      <c r="BN56" s="43">
        <f>SUM(BN43:BN45,BN54,BN55:BN55)</f>
        <v>0</v>
      </c>
      <c r="BO56" s="44">
        <f>SUM(BO43:BO45,BO54,BO55:BO55)</f>
        <v>0</v>
      </c>
      <c r="BP56" s="65">
        <f t="shared" si="169"/>
        <v>0</v>
      </c>
      <c r="BQ56" s="43">
        <f>SUM(BQ43:BQ45,BQ54,BQ55:BQ55)</f>
        <v>0</v>
      </c>
      <c r="BR56" s="44">
        <f>SUM(BR43:BR45,BR54,BR55:BR55)</f>
        <v>0</v>
      </c>
      <c r="BS56" s="65">
        <f t="shared" si="170"/>
        <v>0</v>
      </c>
      <c r="BT56" s="43">
        <f>SUM(BT43:BT45,BT54,BT55:BT55)</f>
        <v>0</v>
      </c>
      <c r="BU56" s="44">
        <f>SUM(BU43:BU45,BU54,BU55:BU55)</f>
        <v>0</v>
      </c>
      <c r="BV56" s="65">
        <f t="shared" si="171"/>
        <v>0</v>
      </c>
      <c r="BW56" s="43">
        <f>SUM(BW43:BW45,BW54,BW55:BW55)</f>
        <v>0</v>
      </c>
      <c r="BX56" s="44">
        <f>SUM(BX43:BX45,BX54,BX55:BX55)</f>
        <v>0</v>
      </c>
      <c r="BY56" s="65">
        <f t="shared" si="172"/>
        <v>0</v>
      </c>
      <c r="BZ56" s="43">
        <f>SUM(BZ43:BZ45,BZ54,BZ55:BZ55)</f>
        <v>0</v>
      </c>
      <c r="CA56" s="44">
        <f>SUM(CA43:CA45,CA54,CA55:CA55)</f>
        <v>0</v>
      </c>
      <c r="CB56" s="65">
        <f t="shared" si="1431"/>
        <v>0</v>
      </c>
      <c r="CC56" s="43">
        <f t="shared" si="174"/>
        <v>111170</v>
      </c>
      <c r="CD56" s="44">
        <f t="shared" si="174"/>
        <v>100</v>
      </c>
      <c r="CE56" s="65">
        <f t="shared" si="174"/>
        <v>111270</v>
      </c>
      <c r="CF56" s="44">
        <f>SUM(CF43:CF45,CF54,CF55:CF55)</f>
        <v>0</v>
      </c>
      <c r="CG56" s="44">
        <f>SUM(CG43:CG45,CG54,CG55:CG55)</f>
        <v>0</v>
      </c>
      <c r="CH56" s="65">
        <f t="shared" si="175"/>
        <v>0</v>
      </c>
      <c r="CI56" s="44">
        <f>SUM(CI43:CI45,CI54,CI55:CI55)</f>
        <v>0</v>
      </c>
      <c r="CJ56" s="44">
        <f>SUM(CJ43:CJ45,CJ54,CJ55:CJ55)</f>
        <v>0</v>
      </c>
      <c r="CK56" s="65">
        <f t="shared" si="176"/>
        <v>0</v>
      </c>
      <c r="CL56" s="44">
        <f>SUM(CL43:CL45,CL54,CL55:CL55)</f>
        <v>0</v>
      </c>
      <c r="CM56" s="44">
        <f>SUM(CM43:CM45,CM54,CM55:CM55)</f>
        <v>0</v>
      </c>
      <c r="CN56" s="65">
        <f t="shared" si="177"/>
        <v>0</v>
      </c>
      <c r="CO56" s="44">
        <f>SUM(CO43:CO45,CO54,CO55:CO55)</f>
        <v>0</v>
      </c>
      <c r="CP56" s="44">
        <f>SUM(CP43:CP45,CP54,CP55:CP55)</f>
        <v>0</v>
      </c>
      <c r="CQ56" s="65">
        <f t="shared" si="178"/>
        <v>0</v>
      </c>
      <c r="CR56" s="44">
        <f>SUM(CR43:CR45,CR54,CR55:CR55)</f>
        <v>0</v>
      </c>
      <c r="CS56" s="44">
        <f>SUM(CS43:CS45,CS54,CS55:CS55)</f>
        <v>0</v>
      </c>
      <c r="CT56" s="65">
        <f t="shared" si="179"/>
        <v>0</v>
      </c>
      <c r="CU56" s="44">
        <f>SUM(CU43:CU45,CU54,CU55:CU55)</f>
        <v>0</v>
      </c>
      <c r="CV56" s="44">
        <f>SUM(CV43:CV45,CV54,CV55:CV55)</f>
        <v>0</v>
      </c>
      <c r="CW56" s="65">
        <f t="shared" si="180"/>
        <v>0</v>
      </c>
      <c r="CX56" s="44">
        <f>SUM(CX43:CX45,CX54,CX55:CX55)</f>
        <v>0</v>
      </c>
      <c r="CY56" s="44">
        <f>SUM(CY43:CY45,CY54,CY55:CY55)</f>
        <v>0</v>
      </c>
      <c r="CZ56" s="65">
        <f t="shared" si="181"/>
        <v>0</v>
      </c>
      <c r="DA56" s="43">
        <f t="shared" si="182"/>
        <v>0</v>
      </c>
      <c r="DB56" s="44">
        <f t="shared" si="183"/>
        <v>0</v>
      </c>
      <c r="DC56" s="65">
        <f t="shared" si="184"/>
        <v>0</v>
      </c>
      <c r="DD56" s="44">
        <f>SUM(DD43:DD45,DD54,DD55:DD55)</f>
        <v>0</v>
      </c>
      <c r="DE56" s="44">
        <f>SUM(DE43:DE45,DE54,DE55:DE55)</f>
        <v>0</v>
      </c>
      <c r="DF56" s="65">
        <f t="shared" si="185"/>
        <v>0</v>
      </c>
      <c r="DG56" s="44">
        <f>SUM(DG43:DG45,DG54,DG55:DG55)</f>
        <v>0</v>
      </c>
      <c r="DH56" s="44">
        <f>SUM(DH43:DH45,DH54,DH55:DH55)</f>
        <v>0</v>
      </c>
      <c r="DI56" s="65">
        <f t="shared" si="186"/>
        <v>0</v>
      </c>
      <c r="DJ56" s="44">
        <f>SUM(DJ43:DJ45,DJ54,DJ55:DJ55)</f>
        <v>0</v>
      </c>
      <c r="DK56" s="44">
        <f>SUM(DK43:DK45,DK54,DK55:DK55)</f>
        <v>0</v>
      </c>
      <c r="DL56" s="65">
        <f t="shared" si="187"/>
        <v>0</v>
      </c>
      <c r="DM56" s="43">
        <f t="shared" si="188"/>
        <v>0</v>
      </c>
      <c r="DN56" s="44">
        <f t="shared" si="189"/>
        <v>0</v>
      </c>
      <c r="DO56" s="65">
        <f t="shared" si="190"/>
        <v>0</v>
      </c>
      <c r="DP56" s="44">
        <f>SUM(DP43:DP45,DP54,DP55:DP55)</f>
        <v>0</v>
      </c>
      <c r="DQ56" s="44">
        <f>SUM(DQ43:DQ45,DQ54,DQ55:DQ55)</f>
        <v>0</v>
      </c>
      <c r="DR56" s="65">
        <f t="shared" si="191"/>
        <v>0</v>
      </c>
      <c r="DS56" s="44">
        <f>SUM(DS43:DS45,DS54,DS55:DS55)</f>
        <v>0</v>
      </c>
      <c r="DT56" s="44">
        <f>SUM(DT43:DT45,DT54,DT55:DT55)</f>
        <v>0</v>
      </c>
      <c r="DU56" s="65">
        <f t="shared" si="192"/>
        <v>0</v>
      </c>
      <c r="DV56" s="44">
        <f>SUM(DV43:DV45,DV54,DV55:DV55)</f>
        <v>92500</v>
      </c>
      <c r="DW56" s="44">
        <f>SUM(DW43:DW45,DW54,DW55:DW55)</f>
        <v>0</v>
      </c>
      <c r="DX56" s="65">
        <f t="shared" si="193"/>
        <v>92500</v>
      </c>
      <c r="DY56" s="43">
        <f t="shared" si="194"/>
        <v>92500</v>
      </c>
      <c r="DZ56" s="44">
        <f t="shared" si="195"/>
        <v>0</v>
      </c>
      <c r="EA56" s="65">
        <f t="shared" si="196"/>
        <v>92500</v>
      </c>
      <c r="EB56" s="44">
        <f>SUM(EB43:EB45,EB54,EB55:EB55)</f>
        <v>0</v>
      </c>
      <c r="EC56" s="44">
        <f>SUM(EC43:EC45,EC54,EC55:EC55)</f>
        <v>0</v>
      </c>
      <c r="ED56" s="65">
        <f t="shared" si="197"/>
        <v>0</v>
      </c>
      <c r="EE56" s="44">
        <f>SUM(EE43:EE45,EE54,EE55:EE55)</f>
        <v>0</v>
      </c>
      <c r="EF56" s="44">
        <f>SUM(EF43:EF45,EF54,EF55:EF55)</f>
        <v>0</v>
      </c>
      <c r="EG56" s="65">
        <f t="shared" si="198"/>
        <v>0</v>
      </c>
      <c r="EH56" s="44">
        <f>SUM(EH43:EH45,EH54,EH55:EH55)</f>
        <v>0</v>
      </c>
      <c r="EI56" s="44">
        <f>SUM(EI43:EI45,EI54,EI55:EI55)</f>
        <v>0</v>
      </c>
      <c r="EJ56" s="65">
        <f t="shared" si="199"/>
        <v>0</v>
      </c>
      <c r="EK56" s="44">
        <f>SUM(EK43:EK45,EK54,EK55:EK55)</f>
        <v>0</v>
      </c>
      <c r="EL56" s="44">
        <f>SUM(EL43:EL45,EL54,EL55:EL55)</f>
        <v>0</v>
      </c>
      <c r="EM56" s="65">
        <f t="shared" si="200"/>
        <v>0</v>
      </c>
      <c r="EN56" s="44">
        <f>SUM(EN43:EN45,EN54,EN55:EN55)</f>
        <v>0</v>
      </c>
      <c r="EO56" s="44">
        <f>SUM(EO43:EO45,EO54,EO55:EO55)</f>
        <v>0</v>
      </c>
      <c r="EP56" s="65">
        <f t="shared" si="201"/>
        <v>0</v>
      </c>
      <c r="EQ56" s="44">
        <f>SUM(EQ43:EQ45,EQ54,EQ55:EQ55)</f>
        <v>0</v>
      </c>
      <c r="ER56" s="44">
        <f>SUM(ER43:ER45,ER54,ER55:ER55)</f>
        <v>0</v>
      </c>
      <c r="ES56" s="65">
        <f t="shared" si="202"/>
        <v>0</v>
      </c>
      <c r="ET56" s="44">
        <f>SUM(ET43:ET45,ET54,ET55:ET55)</f>
        <v>0</v>
      </c>
      <c r="EU56" s="44">
        <f>SUM(EU43:EU45,EU54,EU55:EU55)</f>
        <v>0</v>
      </c>
      <c r="EV56" s="65">
        <f t="shared" si="203"/>
        <v>0</v>
      </c>
      <c r="EW56" s="43">
        <f t="shared" si="204"/>
        <v>0</v>
      </c>
      <c r="EX56" s="44">
        <f t="shared" si="205"/>
        <v>0</v>
      </c>
      <c r="EY56" s="65">
        <f t="shared" si="206"/>
        <v>0</v>
      </c>
      <c r="EZ56" s="44">
        <f>SUM(EZ43:EZ45,EZ54,EZ55:EZ55)</f>
        <v>0</v>
      </c>
      <c r="FA56" s="44">
        <f>SUM(FA43:FA45,FA54,FA55:FA55)</f>
        <v>0</v>
      </c>
      <c r="FB56" s="65">
        <f t="shared" si="207"/>
        <v>0</v>
      </c>
      <c r="FC56" s="44">
        <f>SUM(FC43:FC45,FC54,FC55:FC55)</f>
        <v>0</v>
      </c>
      <c r="FD56" s="44">
        <f>SUM(FD43:FD45,FD54,FD55:FD55)</f>
        <v>0</v>
      </c>
      <c r="FE56" s="65">
        <f t="shared" si="208"/>
        <v>0</v>
      </c>
      <c r="FF56" s="43">
        <f t="shared" si="209"/>
        <v>0</v>
      </c>
      <c r="FG56" s="44">
        <f t="shared" si="210"/>
        <v>0</v>
      </c>
      <c r="FH56" s="65">
        <f t="shared" si="211"/>
        <v>0</v>
      </c>
      <c r="FI56" s="44">
        <f>SUM(FI43:FI45,FI54,FI55:FI55)</f>
        <v>0</v>
      </c>
      <c r="FJ56" s="44">
        <f>SUM(FJ43:FJ45,FJ54,FJ55:FJ55)</f>
        <v>0</v>
      </c>
      <c r="FK56" s="65">
        <f t="shared" si="212"/>
        <v>0</v>
      </c>
      <c r="FL56" s="44">
        <f>SUM(FL43:FL45,FL54,FL55:FL55)</f>
        <v>0</v>
      </c>
      <c r="FM56" s="44">
        <f>SUM(FM43:FM45,FM54,FM55:FM55)</f>
        <v>0</v>
      </c>
      <c r="FN56" s="65">
        <f t="shared" si="213"/>
        <v>0</v>
      </c>
      <c r="FO56" s="44">
        <f>SUM(FO43:FO45,FO54,FO55:FO55)</f>
        <v>0</v>
      </c>
      <c r="FP56" s="44">
        <f>SUM(FP43:FP45,FP54,FP55:FP55)</f>
        <v>0</v>
      </c>
      <c r="FQ56" s="65">
        <f t="shared" si="214"/>
        <v>0</v>
      </c>
      <c r="FR56" s="44">
        <f>SUM(FR43:FR45,FR54,FR55:FR55)</f>
        <v>0</v>
      </c>
      <c r="FS56" s="44">
        <f>SUM(FS43:FS45,FS54,FS55:FS55)</f>
        <v>0</v>
      </c>
      <c r="FT56" s="65">
        <f t="shared" si="215"/>
        <v>0</v>
      </c>
      <c r="FU56" s="43">
        <f t="shared" si="216"/>
        <v>0</v>
      </c>
      <c r="FV56" s="44">
        <f t="shared" si="217"/>
        <v>0</v>
      </c>
      <c r="FW56" s="65">
        <f t="shared" si="218"/>
        <v>0</v>
      </c>
      <c r="FX56" s="44">
        <f>SUM(FX43:FX45,FX54,FX55:FX55)</f>
        <v>6566</v>
      </c>
      <c r="FY56" s="44">
        <f>SUM(FY43:FY45,FY54,FY55:FY55)</f>
        <v>88800</v>
      </c>
      <c r="FZ56" s="65">
        <f t="shared" si="219"/>
        <v>95366</v>
      </c>
      <c r="GA56" s="43">
        <f>SUM(GA43:GA45,GA54,GA55:GA55)</f>
        <v>0</v>
      </c>
      <c r="GB56" s="44">
        <f>SUM(GB43:GB45,GB54,GB55:GB55)</f>
        <v>0</v>
      </c>
      <c r="GC56" s="65">
        <f t="shared" si="220"/>
        <v>0</v>
      </c>
      <c r="GD56" s="44">
        <f>SUM(GD43:GD45,GD54,GD55:GD55)</f>
        <v>119856</v>
      </c>
      <c r="GE56" s="44">
        <f>SUM(GE43:GE45,GE54,GE55:GE55)</f>
        <v>0</v>
      </c>
      <c r="GF56" s="65">
        <f t="shared" si="221"/>
        <v>119856</v>
      </c>
      <c r="GG56" s="43">
        <f t="shared" si="222"/>
        <v>126422</v>
      </c>
      <c r="GH56" s="44">
        <f t="shared" si="223"/>
        <v>88800</v>
      </c>
      <c r="GI56" s="65">
        <f t="shared" si="224"/>
        <v>215222</v>
      </c>
      <c r="GJ56" s="43">
        <f t="shared" si="225"/>
        <v>330092</v>
      </c>
      <c r="GK56" s="44">
        <f t="shared" si="226"/>
        <v>88900</v>
      </c>
      <c r="GL56" s="65">
        <f t="shared" si="227"/>
        <v>418992</v>
      </c>
      <c r="GM56" s="44">
        <f>SUM(GM43:GM45,GM54,GM55:GM55)</f>
        <v>0</v>
      </c>
      <c r="GN56" s="44">
        <f>SUM(GN43:GN45,GN54,GN55:GN55)</f>
        <v>0</v>
      </c>
      <c r="GO56" s="65">
        <f t="shared" si="228"/>
        <v>0</v>
      </c>
      <c r="GP56" s="44">
        <f>SUM(GP43:GP45,GP54,GP55:GP55)</f>
        <v>0</v>
      </c>
      <c r="GQ56" s="44">
        <f>SUM(GQ43:GQ45,GQ54,GQ55:GQ55)</f>
        <v>0</v>
      </c>
      <c r="GR56" s="65">
        <f t="shared" si="229"/>
        <v>0</v>
      </c>
      <c r="GS56" s="44">
        <f>SUM(GS43:GS45,GS54,GS55:GS55)</f>
        <v>0</v>
      </c>
      <c r="GT56" s="44">
        <f>SUM(GT43:GT45,GT54,GT55:GT55)</f>
        <v>0</v>
      </c>
      <c r="GU56" s="65">
        <f t="shared" si="230"/>
        <v>0</v>
      </c>
      <c r="GV56" s="44">
        <f>SUM(GV43:GV45,GV54,GV55:GV55)</f>
        <v>0</v>
      </c>
      <c r="GW56" s="44">
        <f>SUM(GW43:GW45,GW54,GW55:GW55)</f>
        <v>0</v>
      </c>
      <c r="GX56" s="65">
        <f t="shared" si="231"/>
        <v>0</v>
      </c>
      <c r="GY56" s="44">
        <f>SUM(GY43:GY45,GY54,GY55:GY55)</f>
        <v>0</v>
      </c>
      <c r="GZ56" s="44">
        <f>SUM(GZ43:GZ45,GZ54,GZ55:GZ55)</f>
        <v>0</v>
      </c>
      <c r="HA56" s="65">
        <f t="shared" si="232"/>
        <v>0</v>
      </c>
      <c r="HB56" s="44">
        <f>SUM(HB43:HB45,HB54,HB55:HB55)</f>
        <v>0</v>
      </c>
      <c r="HC56" s="44">
        <f>SUM(HC43:HC45,HC54,HC55:HC55)</f>
        <v>0</v>
      </c>
      <c r="HD56" s="65">
        <f t="shared" si="233"/>
        <v>0</v>
      </c>
      <c r="HE56" s="43">
        <f t="shared" si="234"/>
        <v>0</v>
      </c>
      <c r="HF56" s="44">
        <f t="shared" si="235"/>
        <v>0</v>
      </c>
      <c r="HG56" s="65">
        <f t="shared" si="236"/>
        <v>0</v>
      </c>
      <c r="HH56" s="44">
        <f>SUM(HH43:HH45,HH54,HH55:HH55)</f>
        <v>0</v>
      </c>
      <c r="HI56" s="44">
        <f>SUM(HI43:HI45,HI54,HI55:HI55)</f>
        <v>0</v>
      </c>
      <c r="HJ56" s="65">
        <f t="shared" si="237"/>
        <v>0</v>
      </c>
      <c r="HK56" s="43">
        <f>SUM(HK43:HK45,HK54,HK55:HK55)</f>
        <v>0</v>
      </c>
      <c r="HL56" s="44">
        <f>SUM(HL43:HL45,HL54,HL55:HL55)</f>
        <v>0</v>
      </c>
      <c r="HM56" s="65">
        <f t="shared" si="238"/>
        <v>0</v>
      </c>
      <c r="HN56" s="43">
        <f t="shared" si="239"/>
        <v>0</v>
      </c>
      <c r="HO56" s="44">
        <f t="shared" si="240"/>
        <v>0</v>
      </c>
      <c r="HP56" s="65">
        <f t="shared" si="241"/>
        <v>0</v>
      </c>
      <c r="HQ56" s="44">
        <f>SUM(HQ43:HQ45,HQ54,HQ55:HQ55)</f>
        <v>0</v>
      </c>
      <c r="HR56" s="44">
        <f>SUM(HR43:HR45,HR54,HR55:HR55)</f>
        <v>0</v>
      </c>
      <c r="HS56" s="65">
        <f t="shared" si="242"/>
        <v>0</v>
      </c>
      <c r="HT56" s="43">
        <f>SUM(HT43:HT45,HT54,HT55:HT55)</f>
        <v>0</v>
      </c>
      <c r="HU56" s="44">
        <f>SUM(HU43:HU45,HU54,HU55:HU55)</f>
        <v>0</v>
      </c>
      <c r="HV56" s="65">
        <f t="shared" si="243"/>
        <v>0</v>
      </c>
      <c r="HW56" s="44">
        <f>SUM(HW43:HW45,HW54,HW55:HW55)</f>
        <v>0</v>
      </c>
      <c r="HX56" s="44">
        <f>SUM(HX43:HX45,HX54,HX55:HX55)</f>
        <v>0</v>
      </c>
      <c r="HY56" s="65">
        <f t="shared" si="244"/>
        <v>0</v>
      </c>
      <c r="HZ56" s="43">
        <f>SUM(HZ43:HZ45,HZ54,HZ55:HZ55)</f>
        <v>0</v>
      </c>
      <c r="IA56" s="44">
        <f>SUM(IA43:IA45,IA54,IA55:IA55)</f>
        <v>0</v>
      </c>
      <c r="IB56" s="65">
        <f t="shared" si="245"/>
        <v>0</v>
      </c>
      <c r="IC56" s="43">
        <f t="shared" si="246"/>
        <v>0</v>
      </c>
      <c r="ID56" s="44">
        <f t="shared" si="247"/>
        <v>0</v>
      </c>
      <c r="IE56" s="65">
        <f t="shared" si="248"/>
        <v>0</v>
      </c>
      <c r="IF56" s="44">
        <f>SUM(IF43:IF45,IF54,IF55:IF55)</f>
        <v>0</v>
      </c>
      <c r="IG56" s="44">
        <f>SUM(IG43:IG45,IG54,IG55:IG55)</f>
        <v>0</v>
      </c>
      <c r="IH56" s="65">
        <f t="shared" si="249"/>
        <v>0</v>
      </c>
      <c r="II56" s="43">
        <f>SUM(II43:II45,II54,II55:II55)</f>
        <v>0</v>
      </c>
      <c r="IJ56" s="44">
        <f>SUM(IJ43:IJ45,IJ54,IJ55:IJ55)</f>
        <v>0</v>
      </c>
      <c r="IK56" s="65">
        <f t="shared" si="250"/>
        <v>0</v>
      </c>
      <c r="IL56" s="44">
        <f>SUM(IL43:IL45,IL54,IL55:IL55)</f>
        <v>0</v>
      </c>
      <c r="IM56" s="44">
        <f>SUM(IM43:IM45,IM54,IM55:IM55)</f>
        <v>0</v>
      </c>
      <c r="IN56" s="65">
        <f t="shared" si="251"/>
        <v>0</v>
      </c>
      <c r="IO56" s="43">
        <f t="shared" si="252"/>
        <v>0</v>
      </c>
      <c r="IP56" s="44">
        <f t="shared" si="253"/>
        <v>0</v>
      </c>
      <c r="IQ56" s="65">
        <f t="shared" si="254"/>
        <v>0</v>
      </c>
      <c r="IR56" s="44">
        <f>SUM(IR43:IR45,IR54,IR55:IR55)</f>
        <v>0</v>
      </c>
      <c r="IS56" s="44">
        <f>SUM(IS43:IS45,IS54,IS55:IS55)</f>
        <v>0</v>
      </c>
      <c r="IT56" s="65">
        <f t="shared" si="255"/>
        <v>0</v>
      </c>
      <c r="IU56" s="44">
        <f>SUM(IU43:IU45,IU54,IU55:IU55)</f>
        <v>0</v>
      </c>
      <c r="IV56" s="44">
        <f>SUM(IV43:IV45,IV54,IV55:IV55)</f>
        <v>0</v>
      </c>
      <c r="IW56" s="65">
        <f t="shared" si="256"/>
        <v>0</v>
      </c>
      <c r="IX56" s="44">
        <f>SUM(IX43:IX45,IX54,IX55:IX55)</f>
        <v>0</v>
      </c>
      <c r="IY56" s="44">
        <f>SUM(IY43:IY45,IY54,IY55:IY55)</f>
        <v>0</v>
      </c>
      <c r="IZ56" s="65">
        <f t="shared" si="257"/>
        <v>0</v>
      </c>
      <c r="JA56" s="43">
        <f t="shared" si="258"/>
        <v>0</v>
      </c>
      <c r="JB56" s="44">
        <f t="shared" si="259"/>
        <v>0</v>
      </c>
      <c r="JC56" s="65">
        <f t="shared" si="260"/>
        <v>0</v>
      </c>
      <c r="JD56" s="44">
        <f>SUM(JD43:JD45,JD54,JD55:JD55)</f>
        <v>0</v>
      </c>
      <c r="JE56" s="44">
        <f>SUM(JE43:JE45,JE54,JE55:JE55)</f>
        <v>0</v>
      </c>
      <c r="JF56" s="65">
        <f t="shared" si="261"/>
        <v>0</v>
      </c>
      <c r="JG56" s="44">
        <f>SUM(JG43:JG45,JG54,JG55:JG55)</f>
        <v>0</v>
      </c>
      <c r="JH56" s="44">
        <f>SUM(JH43:JH45,JH54,JH55:JH55)</f>
        <v>0</v>
      </c>
      <c r="JI56" s="65">
        <f t="shared" si="262"/>
        <v>0</v>
      </c>
      <c r="JJ56" s="44">
        <f>SUM(JJ43:JJ45,JJ54,JJ55:JJ55)</f>
        <v>0</v>
      </c>
      <c r="JK56" s="44">
        <f>SUM(JK43:JK45,JK54,JK55:JK55)</f>
        <v>0</v>
      </c>
      <c r="JL56" s="65">
        <f t="shared" si="263"/>
        <v>0</v>
      </c>
      <c r="JM56" s="43">
        <f t="shared" si="264"/>
        <v>0</v>
      </c>
      <c r="JN56" s="44">
        <f t="shared" si="265"/>
        <v>0</v>
      </c>
      <c r="JO56" s="65">
        <f t="shared" si="266"/>
        <v>0</v>
      </c>
      <c r="JP56" s="44">
        <f>SUM(JP43:JP45,JP54,JP55:JP55)</f>
        <v>10298</v>
      </c>
      <c r="JQ56" s="44">
        <f>SUM(JQ43:JQ45,JQ54,JQ55:JQ55)</f>
        <v>683</v>
      </c>
      <c r="JR56" s="65">
        <f t="shared" si="267"/>
        <v>10981</v>
      </c>
      <c r="JS56" s="43">
        <f>SUM(JS43:JS45,JS54,JS55:JS55)</f>
        <v>0</v>
      </c>
      <c r="JT56" s="44">
        <f>SUM(JT43:JT45,JT54,JT55:JT55)</f>
        <v>0</v>
      </c>
      <c r="JU56" s="65">
        <f t="shared" si="268"/>
        <v>0</v>
      </c>
      <c r="JV56" s="43">
        <f>SUM(JV43:JV45,JV54,JV55:JV55)</f>
        <v>0</v>
      </c>
      <c r="JW56" s="44">
        <f>SUM(JW43:JW45,JW54,JW55:JW55)</f>
        <v>0</v>
      </c>
      <c r="JX56" s="65">
        <f t="shared" si="269"/>
        <v>0</v>
      </c>
      <c r="JY56" s="43">
        <f t="shared" si="270"/>
        <v>0</v>
      </c>
      <c r="JZ56" s="44">
        <f t="shared" si="271"/>
        <v>0</v>
      </c>
      <c r="KA56" s="65">
        <f t="shared" si="272"/>
        <v>0</v>
      </c>
      <c r="KB56" s="44">
        <f>SUM(KB43:KB45,KB54,KB55:KB55)</f>
        <v>0</v>
      </c>
      <c r="KC56" s="44">
        <f>SUM(KC43:KC45,KC54,KC55:KC55)</f>
        <v>0</v>
      </c>
      <c r="KD56" s="65">
        <f t="shared" si="273"/>
        <v>0</v>
      </c>
      <c r="KE56" s="43">
        <f t="shared" si="274"/>
        <v>10298</v>
      </c>
      <c r="KF56" s="44">
        <f t="shared" si="275"/>
        <v>683</v>
      </c>
      <c r="KG56" s="65">
        <f t="shared" si="276"/>
        <v>10981</v>
      </c>
      <c r="KH56" s="43">
        <f>SUM(KH43:KH45,KH54,KH55:KH55)</f>
        <v>0</v>
      </c>
      <c r="KI56" s="44">
        <f>SUM(KI43:KI45,KI54,KI55:KI55)</f>
        <v>0</v>
      </c>
      <c r="KJ56" s="65">
        <f t="shared" si="277"/>
        <v>0</v>
      </c>
      <c r="KK56" s="44">
        <f>SUM(KK43:KK45,KK54,KK55:KK55)</f>
        <v>0</v>
      </c>
      <c r="KL56" s="44">
        <f>SUM(KL43:KL45,KL54,KL55:KL55)</f>
        <v>0</v>
      </c>
      <c r="KM56" s="65">
        <f t="shared" si="278"/>
        <v>0</v>
      </c>
      <c r="KN56" s="44">
        <f>SUM(KN43:KN45,KN54,KN55:KN55)</f>
        <v>0</v>
      </c>
      <c r="KO56" s="44">
        <f>SUM(KO43:KO45,KO54,KO55:KO55)</f>
        <v>0</v>
      </c>
      <c r="KP56" s="65">
        <f t="shared" si="279"/>
        <v>0</v>
      </c>
      <c r="KQ56" s="43">
        <f t="shared" si="280"/>
        <v>0</v>
      </c>
      <c r="KR56" s="44">
        <f t="shared" si="281"/>
        <v>0</v>
      </c>
      <c r="KS56" s="65">
        <f t="shared" si="282"/>
        <v>0</v>
      </c>
      <c r="KT56" s="44">
        <f>SUM(KT43:KT45,KT54,KT55:KT55)</f>
        <v>0</v>
      </c>
      <c r="KU56" s="44">
        <f>SUM(KU43:KU45,KU54,KU55:KU55)</f>
        <v>0</v>
      </c>
      <c r="KV56" s="65">
        <f t="shared" si="283"/>
        <v>0</v>
      </c>
      <c r="KW56" s="44">
        <f>SUM(KW43:KW45,KW54,KW55:KW55)</f>
        <v>0</v>
      </c>
      <c r="KX56" s="44">
        <f>SUM(KX43:KX45,KX54,KX55:KX55)</f>
        <v>0</v>
      </c>
      <c r="KY56" s="65">
        <f t="shared" si="284"/>
        <v>0</v>
      </c>
      <c r="KZ56" s="44">
        <f>SUM(KZ43:KZ45,KZ54,KZ55:KZ55)</f>
        <v>0</v>
      </c>
      <c r="LA56" s="44">
        <f>SUM(LA43:LA45,LA54,LA55:LA55)</f>
        <v>0</v>
      </c>
      <c r="LB56" s="65">
        <f t="shared" si="285"/>
        <v>0</v>
      </c>
      <c r="LC56" s="44">
        <f>SUM(LC43:LC45,LC54,LC55:LC55)</f>
        <v>0</v>
      </c>
      <c r="LD56" s="44">
        <f>SUM(LD43:LD45,LD54,LD55:LD55)</f>
        <v>0</v>
      </c>
      <c r="LE56" s="65">
        <f t="shared" si="286"/>
        <v>0</v>
      </c>
      <c r="LF56" s="44">
        <f>SUM(LF43:LF45,LF54,LF55:LF55)</f>
        <v>0</v>
      </c>
      <c r="LG56" s="44">
        <f>SUM(LG43:LG45,LG54,LG55:LG55)</f>
        <v>0</v>
      </c>
      <c r="LH56" s="65">
        <f t="shared" si="287"/>
        <v>0</v>
      </c>
      <c r="LI56" s="44">
        <f>SUM(LI43:LI45,LI54,LI55:LI55)</f>
        <v>0</v>
      </c>
      <c r="LJ56" s="44">
        <f>SUM(LJ43:LJ45,LJ54,LJ55:LJ55)</f>
        <v>0</v>
      </c>
      <c r="LK56" s="65">
        <f t="shared" si="288"/>
        <v>0</v>
      </c>
      <c r="LL56" s="44">
        <f>SUM(LL43:LL45,LL54,LL55:LL55)</f>
        <v>0</v>
      </c>
      <c r="LM56" s="44">
        <f>SUM(LM43:LM45,LM54,LM55:LM55)</f>
        <v>0</v>
      </c>
      <c r="LN56" s="65">
        <f t="shared" si="289"/>
        <v>0</v>
      </c>
      <c r="LO56" s="43">
        <f t="shared" si="290"/>
        <v>0</v>
      </c>
      <c r="LP56" s="44">
        <f t="shared" si="291"/>
        <v>0</v>
      </c>
      <c r="LQ56" s="65">
        <f t="shared" si="292"/>
        <v>0</v>
      </c>
      <c r="LR56" s="44">
        <f>SUM(LR43:LR45,LR54,LR55:LR55)</f>
        <v>0</v>
      </c>
      <c r="LS56" s="44">
        <f>SUM(LS43:LS45,LS54,LS55:LS55)</f>
        <v>0</v>
      </c>
      <c r="LT56" s="65">
        <f t="shared" si="293"/>
        <v>0</v>
      </c>
      <c r="LU56" s="44">
        <f>SUM(LU43:LU45,LU54,LU55:LU55)</f>
        <v>0</v>
      </c>
      <c r="LV56" s="44">
        <f>SUM(LV43:LV45,LV54,LV55:LV55)</f>
        <v>0</v>
      </c>
      <c r="LW56" s="65">
        <f t="shared" si="294"/>
        <v>0</v>
      </c>
      <c r="LX56" s="43">
        <f t="shared" si="295"/>
        <v>0</v>
      </c>
      <c r="LY56" s="44">
        <f t="shared" si="296"/>
        <v>0</v>
      </c>
      <c r="LZ56" s="65">
        <f t="shared" si="297"/>
        <v>0</v>
      </c>
      <c r="MA56" s="43">
        <f t="shared" si="298"/>
        <v>340390</v>
      </c>
      <c r="MB56" s="44">
        <f t="shared" si="299"/>
        <v>89583</v>
      </c>
      <c r="MC56" s="65">
        <f t="shared" si="300"/>
        <v>429973</v>
      </c>
      <c r="MD56" s="44">
        <f>SUM(MD43:MD45,MD54,MD55:MD55)</f>
        <v>6727192</v>
      </c>
      <c r="ME56" s="44">
        <f>SUM(ME43:ME45,ME54,ME55:ME55)</f>
        <v>2313</v>
      </c>
      <c r="MF56" s="65">
        <f t="shared" si="301"/>
        <v>6729505</v>
      </c>
      <c r="MG56" s="44">
        <f>SUM(MG43:MG45,MG54,MG55:MG55)</f>
        <v>1542742</v>
      </c>
      <c r="MH56" s="44">
        <f>SUM(MH43:MH45,MH54,MH55:MH55)</f>
        <v>0</v>
      </c>
      <c r="MI56" s="65">
        <f t="shared" si="302"/>
        <v>1542742</v>
      </c>
      <c r="MJ56" s="44">
        <f>SUM(MJ43:MJ45,MJ54,MJ55:MJ55)</f>
        <v>1878605</v>
      </c>
      <c r="MK56" s="44">
        <f>SUM(MK43:MK45,MK54,MK55:MK55)</f>
        <v>11002</v>
      </c>
      <c r="ML56" s="65">
        <f t="shared" si="303"/>
        <v>1889607</v>
      </c>
      <c r="MM56" s="44">
        <f>SUM(MM43:MM45,MM54,MM55:MM55)</f>
        <v>118678</v>
      </c>
      <c r="MN56" s="44">
        <f>SUM(MN43:MN45,MN54,MN55:MN55)</f>
        <v>17020</v>
      </c>
      <c r="MO56" s="65">
        <f t="shared" si="304"/>
        <v>135698</v>
      </c>
      <c r="MP56" s="44">
        <f>SUM(MP43:MP45,MP54,MP55:MP55)</f>
        <v>0</v>
      </c>
      <c r="MQ56" s="44">
        <f>SUM(MQ43:MQ45,MQ54,MQ55:MQ55)</f>
        <v>0</v>
      </c>
      <c r="MR56" s="65">
        <f t="shared" si="305"/>
        <v>0</v>
      </c>
      <c r="MS56" s="43">
        <f>SUM(MS43:MS45,MS54,MS55:MS55)</f>
        <v>0</v>
      </c>
      <c r="MT56" s="44">
        <f>SUM(MT43:MT45,MT54,MT55:MT55)</f>
        <v>0</v>
      </c>
      <c r="MU56" s="65">
        <f t="shared" si="306"/>
        <v>0</v>
      </c>
      <c r="MV56" s="44">
        <f>SUM(MV43:MV45,MV54,MV55:MV55)</f>
        <v>120044</v>
      </c>
      <c r="MW56" s="44">
        <f>SUM(MW43:MW45,MW54,MW55:MW55)</f>
        <v>0</v>
      </c>
      <c r="MX56" s="65">
        <f t="shared" si="307"/>
        <v>120044</v>
      </c>
      <c r="MY56" s="44">
        <f>SUM(MY43:MY45,MY54,MY55:MY55)</f>
        <v>0</v>
      </c>
      <c r="MZ56" s="44">
        <f>SUM(MZ43:MZ45,MZ54,MZ55:MZ55)</f>
        <v>0</v>
      </c>
      <c r="NA56" s="65">
        <f t="shared" si="308"/>
        <v>0</v>
      </c>
      <c r="NB56" s="44">
        <f>SUM(NB43:NB45,NB54,NB55:NB55)</f>
        <v>290000</v>
      </c>
      <c r="NC56" s="44">
        <f>SUM(NC43:NC45,NC54,NC55:NC55)</f>
        <v>0</v>
      </c>
      <c r="ND56" s="65">
        <f t="shared" si="309"/>
        <v>290000</v>
      </c>
      <c r="NE56" s="43">
        <f>SUM(NE43:NE45,NE54,NE55:NE55)</f>
        <v>0</v>
      </c>
      <c r="NF56" s="44">
        <f>SUM(NF43:NF45,NF54,NF55:NF55)</f>
        <v>0</v>
      </c>
      <c r="NG56" s="65">
        <f t="shared" si="310"/>
        <v>0</v>
      </c>
      <c r="NH56" s="43">
        <f>SUM(NH43:NH45,NH54,NH55:NH55)</f>
        <v>0</v>
      </c>
      <c r="NI56" s="44">
        <f>SUM(NI43:NI45,NI54,NI55:NI55)</f>
        <v>0</v>
      </c>
      <c r="NJ56" s="65">
        <f t="shared" si="311"/>
        <v>0</v>
      </c>
      <c r="NK56" s="43">
        <f t="shared" si="312"/>
        <v>10677261</v>
      </c>
      <c r="NL56" s="44">
        <f t="shared" si="313"/>
        <v>30335</v>
      </c>
      <c r="NM56" s="65">
        <f t="shared" si="314"/>
        <v>10707596</v>
      </c>
      <c r="NN56" s="44">
        <f>SUM(NN43:NN45,NN54,NN55:NN55)</f>
        <v>20000</v>
      </c>
      <c r="NO56" s="44">
        <f>SUM(NO43:NO45,NO54,NO55:NO55)</f>
        <v>1990</v>
      </c>
      <c r="NP56" s="65">
        <f t="shared" si="315"/>
        <v>21990</v>
      </c>
      <c r="NQ56" s="44">
        <f>SUM(NQ43:NQ45,NQ54,NQ55:NQ55)</f>
        <v>88400</v>
      </c>
      <c r="NR56" s="44">
        <f>SUM(NR43:NR45,NR54,NR55:NR55)</f>
        <v>0</v>
      </c>
      <c r="NS56" s="65">
        <f t="shared" si="316"/>
        <v>88400</v>
      </c>
      <c r="NT56" s="44">
        <f>SUM(NT43:NT45,NT54,NT55:NT55)</f>
        <v>24165</v>
      </c>
      <c r="NU56" s="44">
        <f>SUM(NU43:NU45,NU54,NU55:NU55)</f>
        <v>0</v>
      </c>
      <c r="NV56" s="65">
        <f t="shared" si="317"/>
        <v>24165</v>
      </c>
      <c r="NW56" s="43">
        <f>SUM(NW43:NW45,NW54,NW55:NW55)</f>
        <v>651892</v>
      </c>
      <c r="NX56" s="44">
        <f>SUM(NX43:NX45,NX54,NX55:NX55)</f>
        <v>0</v>
      </c>
      <c r="NY56" s="65">
        <f t="shared" si="318"/>
        <v>651892</v>
      </c>
      <c r="NZ56" s="44">
        <f>SUM(NZ43:NZ45,NZ54,NZ55:NZ55)</f>
        <v>54315</v>
      </c>
      <c r="OA56" s="44">
        <f>SUM(OA43:OA45,OA54,OA55:OA55)</f>
        <v>0</v>
      </c>
      <c r="OB56" s="65">
        <f t="shared" si="319"/>
        <v>54315</v>
      </c>
      <c r="OC56" s="44">
        <f>SUM(OC43:OC45,OC54,OC55:OC55)</f>
        <v>6111</v>
      </c>
      <c r="OD56" s="44">
        <f>SUM(OD43:OD45,OD54,OD55:OD55)</f>
        <v>2175</v>
      </c>
      <c r="OE56" s="65">
        <f t="shared" si="1432"/>
        <v>8286</v>
      </c>
      <c r="OF56" s="43">
        <f t="shared" si="321"/>
        <v>844883</v>
      </c>
      <c r="OG56" s="44">
        <f t="shared" si="321"/>
        <v>4165</v>
      </c>
      <c r="OH56" s="65">
        <f t="shared" si="321"/>
        <v>849048</v>
      </c>
      <c r="OI56" s="43">
        <f>SUM(OI43:OI45,OI54,OI55:OI55)</f>
        <v>0</v>
      </c>
      <c r="OJ56" s="44">
        <f>SUM(OJ43:OJ45,OJ54,OJ55:OJ55)</f>
        <v>0</v>
      </c>
      <c r="OK56" s="65">
        <f t="shared" si="322"/>
        <v>0</v>
      </c>
      <c r="OL56" s="43">
        <f>SUM(OL43:OL45,OL54,OL55:OL55)</f>
        <v>0</v>
      </c>
      <c r="OM56" s="44">
        <f>SUM(OM43:OM45,OM54,OM55:OM55)</f>
        <v>0</v>
      </c>
      <c r="ON56" s="65">
        <f t="shared" si="323"/>
        <v>0</v>
      </c>
      <c r="OO56" s="43">
        <f>SUM(OO43:OO45,OO54,OO55:OO55)</f>
        <v>0</v>
      </c>
      <c r="OP56" s="44">
        <f>SUM(OP43:OP45,OP54,OP55:OP55)</f>
        <v>0</v>
      </c>
      <c r="OQ56" s="65">
        <f t="shared" si="324"/>
        <v>0</v>
      </c>
      <c r="OR56" s="43">
        <f>SUM(OR43:OR45,OR54,OR55:OR55)</f>
        <v>0</v>
      </c>
      <c r="OS56" s="44">
        <f>SUM(OS43:OS45,OS54,OS55:OS55)</f>
        <v>0</v>
      </c>
      <c r="OT56" s="65">
        <f t="shared" si="325"/>
        <v>0</v>
      </c>
      <c r="OU56" s="43">
        <f>SUM(OU43:OU45,OU54,OU55:OU55)</f>
        <v>0</v>
      </c>
      <c r="OV56" s="44">
        <f>SUM(OV43:OV45,OV54,OV55:OV55)</f>
        <v>0</v>
      </c>
      <c r="OW56" s="65">
        <f t="shared" si="326"/>
        <v>0</v>
      </c>
      <c r="OX56" s="43">
        <f>SUM(OX43:OX45,OX54,OX55:OX55)</f>
        <v>0</v>
      </c>
      <c r="OY56" s="44">
        <f>SUM(OY43:OY45,OY54,OY55:OY55)</f>
        <v>0</v>
      </c>
      <c r="OZ56" s="65">
        <f t="shared" si="327"/>
        <v>0</v>
      </c>
      <c r="PA56" s="43">
        <f>SUM(PA43:PA45,PA54,PA55:PA55)</f>
        <v>0</v>
      </c>
      <c r="PB56" s="44">
        <f>SUM(PB43:PB45,PB54,PB55:PB55)</f>
        <v>0</v>
      </c>
      <c r="PC56" s="65">
        <f t="shared" si="1433"/>
        <v>0</v>
      </c>
      <c r="PD56" s="43">
        <f>SUM(PD43:PD45,PD54,PD55:PD55)</f>
        <v>0</v>
      </c>
      <c r="PE56" s="44">
        <f>SUM(PE43:PE45,PE54,PE55:PE55)</f>
        <v>400</v>
      </c>
      <c r="PF56" s="65">
        <f t="shared" si="1434"/>
        <v>400</v>
      </c>
      <c r="PG56" s="43">
        <f>SUM(PG43:PG45,PG54,PG55:PG55)</f>
        <v>0</v>
      </c>
      <c r="PH56" s="44">
        <f>SUM(PH43:PH45,PH54,PH55:PH55)</f>
        <v>350</v>
      </c>
      <c r="PI56" s="65">
        <f t="shared" si="1435"/>
        <v>350</v>
      </c>
      <c r="PJ56" s="43">
        <f>SUM(PJ43:PJ45,PJ54,PJ55:PJ55)</f>
        <v>0</v>
      </c>
      <c r="PK56" s="44">
        <f>SUM(PK43:PK45,PK54,PK55:PK55)</f>
        <v>0</v>
      </c>
      <c r="PL56" s="65">
        <f t="shared" si="1436"/>
        <v>0</v>
      </c>
      <c r="PM56" s="43">
        <f t="shared" si="332"/>
        <v>0</v>
      </c>
      <c r="PN56" s="44">
        <f t="shared" si="332"/>
        <v>750</v>
      </c>
      <c r="PO56" s="65">
        <f t="shared" si="332"/>
        <v>750</v>
      </c>
      <c r="PP56" s="43">
        <f>SUM(PP43:PP45,PP54,PP55:PP55)</f>
        <v>0</v>
      </c>
      <c r="PQ56" s="44">
        <f>SUM(PQ43:PQ45,PQ54,PQ55:PQ55)</f>
        <v>0</v>
      </c>
      <c r="PR56" s="65">
        <f t="shared" si="333"/>
        <v>0</v>
      </c>
      <c r="PS56" s="43">
        <f>SUM(PS43:PS45,PS54,PS55:PS55)</f>
        <v>0</v>
      </c>
      <c r="PT56" s="44">
        <f>SUM(PT43:PT45,PT54,PT55:PT55)</f>
        <v>0</v>
      </c>
      <c r="PU56" s="65">
        <f t="shared" si="334"/>
        <v>0</v>
      </c>
      <c r="PV56" s="44">
        <f>SUM(PV43:PV45,PV54,PV55:PV55)</f>
        <v>12000</v>
      </c>
      <c r="PW56" s="44">
        <f>SUM(PW43:PW45,PW54,PW55:PW55)</f>
        <v>0</v>
      </c>
      <c r="PX56" s="65">
        <f t="shared" si="335"/>
        <v>12000</v>
      </c>
      <c r="PY56" s="43">
        <f t="shared" si="336"/>
        <v>12000</v>
      </c>
      <c r="PZ56" s="44">
        <f t="shared" si="337"/>
        <v>0</v>
      </c>
      <c r="QA56" s="65">
        <f t="shared" si="338"/>
        <v>12000</v>
      </c>
      <c r="QB56" s="43">
        <f t="shared" si="1437"/>
        <v>856883</v>
      </c>
      <c r="QC56" s="44">
        <f t="shared" si="1438"/>
        <v>4915</v>
      </c>
      <c r="QD56" s="65">
        <f t="shared" si="1439"/>
        <v>861798</v>
      </c>
      <c r="QE56" s="43">
        <f t="shared" si="1440"/>
        <v>11874534</v>
      </c>
      <c r="QF56" s="44">
        <f t="shared" si="1441"/>
        <v>124833</v>
      </c>
      <c r="QG56" s="65">
        <f t="shared" si="1442"/>
        <v>11999367</v>
      </c>
      <c r="QH56" s="43">
        <f t="shared" si="1443"/>
        <v>11874534</v>
      </c>
      <c r="QI56" s="44">
        <f t="shared" si="1444"/>
        <v>124833</v>
      </c>
      <c r="QJ56" s="65">
        <f t="shared" si="1445"/>
        <v>11999367</v>
      </c>
      <c r="QK56" s="43">
        <f>SUM(QK43:QK45,QK54,QK55:QK55)</f>
        <v>-3446914</v>
      </c>
      <c r="QL56" s="44">
        <f>SUM(QL43:QL45,QL54,QL55:QL55)</f>
        <v>-41427</v>
      </c>
      <c r="QM56" s="44">
        <f>SUM(QM43:QM45,QM54,QM55:QM55)</f>
        <v>-3488341</v>
      </c>
      <c r="QN56" s="43">
        <f t="shared" si="339"/>
        <v>8427620</v>
      </c>
      <c r="QO56" s="44">
        <f t="shared" si="340"/>
        <v>83406</v>
      </c>
      <c r="QP56" s="65">
        <f t="shared" si="341"/>
        <v>8511026</v>
      </c>
      <c r="QQ56" s="43">
        <f t="shared" si="1446"/>
        <v>12379584</v>
      </c>
      <c r="QR56" s="44">
        <f t="shared" si="1447"/>
        <v>204497</v>
      </c>
      <c r="QS56" s="65">
        <f t="shared" si="1448"/>
        <v>12584081</v>
      </c>
    </row>
    <row r="57" spans="1:461" s="31" customFormat="1" ht="16.5" thickBot="1">
      <c r="A57" s="72">
        <v>45</v>
      </c>
      <c r="B57" s="73" t="s">
        <v>203</v>
      </c>
      <c r="C57" s="74">
        <v>107248</v>
      </c>
      <c r="D57" s="74"/>
      <c r="E57" s="75">
        <f t="shared" si="146"/>
        <v>107248</v>
      </c>
      <c r="F57" s="74">
        <v>8787</v>
      </c>
      <c r="G57" s="74"/>
      <c r="H57" s="75">
        <f t="shared" si="147"/>
        <v>8787</v>
      </c>
      <c r="I57" s="74">
        <v>3364</v>
      </c>
      <c r="J57" s="74"/>
      <c r="K57" s="75">
        <f t="shared" si="148"/>
        <v>3364</v>
      </c>
      <c r="L57" s="74">
        <v>12274</v>
      </c>
      <c r="M57" s="74"/>
      <c r="N57" s="75">
        <f t="shared" si="149"/>
        <v>12274</v>
      </c>
      <c r="O57" s="74">
        <v>15538</v>
      </c>
      <c r="P57" s="74"/>
      <c r="Q57" s="75">
        <f t="shared" si="150"/>
        <v>15538</v>
      </c>
      <c r="R57" s="74">
        <v>9753</v>
      </c>
      <c r="S57" s="74"/>
      <c r="T57" s="75">
        <f t="shared" si="151"/>
        <v>9753</v>
      </c>
      <c r="U57" s="74">
        <v>248</v>
      </c>
      <c r="V57" s="74"/>
      <c r="W57" s="75">
        <f t="shared" si="152"/>
        <v>248</v>
      </c>
      <c r="X57" s="74">
        <v>2263</v>
      </c>
      <c r="Y57" s="74"/>
      <c r="Z57" s="75">
        <f t="shared" si="153"/>
        <v>2263</v>
      </c>
      <c r="AA57" s="74"/>
      <c r="AB57" s="74"/>
      <c r="AC57" s="75">
        <f t="shared" si="154"/>
        <v>0</v>
      </c>
      <c r="AD57" s="76">
        <f t="shared" si="155"/>
        <v>159475</v>
      </c>
      <c r="AE57" s="74">
        <f t="shared" si="155"/>
        <v>0</v>
      </c>
      <c r="AF57" s="75">
        <f t="shared" si="157"/>
        <v>159475</v>
      </c>
      <c r="AG57" s="74">
        <v>5594</v>
      </c>
      <c r="AH57" s="74"/>
      <c r="AI57" s="75">
        <f t="shared" si="158"/>
        <v>5594</v>
      </c>
      <c r="AJ57" s="74"/>
      <c r="AK57" s="74"/>
      <c r="AL57" s="75">
        <f t="shared" si="159"/>
        <v>0</v>
      </c>
      <c r="AM57" s="74"/>
      <c r="AN57" s="74"/>
      <c r="AO57" s="75">
        <f t="shared" si="160"/>
        <v>0</v>
      </c>
      <c r="AP57" s="74"/>
      <c r="AQ57" s="74"/>
      <c r="AR57" s="75">
        <f t="shared" si="161"/>
        <v>0</v>
      </c>
      <c r="AS57" s="74"/>
      <c r="AT57" s="74"/>
      <c r="AU57" s="75">
        <f t="shared" si="162"/>
        <v>0</v>
      </c>
      <c r="AV57" s="74"/>
      <c r="AW57" s="74"/>
      <c r="AX57" s="75">
        <f t="shared" si="163"/>
        <v>0</v>
      </c>
      <c r="AY57" s="74"/>
      <c r="AZ57" s="74"/>
      <c r="BA57" s="75">
        <f t="shared" si="164"/>
        <v>0</v>
      </c>
      <c r="BB57" s="74"/>
      <c r="BC57" s="74"/>
      <c r="BD57" s="75">
        <f t="shared" si="165"/>
        <v>0</v>
      </c>
      <c r="BE57" s="74"/>
      <c r="BF57" s="74"/>
      <c r="BG57" s="75">
        <f t="shared" si="1430"/>
        <v>0</v>
      </c>
      <c r="BH57" s="76"/>
      <c r="BI57" s="74"/>
      <c r="BJ57" s="75">
        <f t="shared" si="167"/>
        <v>0</v>
      </c>
      <c r="BK57" s="76"/>
      <c r="BL57" s="74"/>
      <c r="BM57" s="75">
        <f t="shared" si="168"/>
        <v>0</v>
      </c>
      <c r="BN57" s="76"/>
      <c r="BO57" s="74"/>
      <c r="BP57" s="75">
        <f t="shared" si="169"/>
        <v>0</v>
      </c>
      <c r="BQ57" s="76"/>
      <c r="BR57" s="74"/>
      <c r="BS57" s="75">
        <f t="shared" si="170"/>
        <v>0</v>
      </c>
      <c r="BT57" s="76"/>
      <c r="BU57" s="74"/>
      <c r="BV57" s="75">
        <f t="shared" si="171"/>
        <v>0</v>
      </c>
      <c r="BW57" s="76"/>
      <c r="BX57" s="74"/>
      <c r="BY57" s="75">
        <f t="shared" si="172"/>
        <v>0</v>
      </c>
      <c r="BZ57" s="76"/>
      <c r="CA57" s="74"/>
      <c r="CB57" s="75">
        <f t="shared" si="1431"/>
        <v>0</v>
      </c>
      <c r="CC57" s="76">
        <f t="shared" si="174"/>
        <v>0</v>
      </c>
      <c r="CD57" s="74">
        <f t="shared" si="174"/>
        <v>0</v>
      </c>
      <c r="CE57" s="75">
        <f t="shared" si="174"/>
        <v>0</v>
      </c>
      <c r="CF57" s="74"/>
      <c r="CG57" s="74"/>
      <c r="CH57" s="75">
        <f t="shared" si="175"/>
        <v>0</v>
      </c>
      <c r="CI57" s="74"/>
      <c r="CJ57" s="74"/>
      <c r="CK57" s="75">
        <f t="shared" si="176"/>
        <v>0</v>
      </c>
      <c r="CL57" s="74"/>
      <c r="CM57" s="74"/>
      <c r="CN57" s="75">
        <f t="shared" si="177"/>
        <v>0</v>
      </c>
      <c r="CO57" s="74"/>
      <c r="CP57" s="74"/>
      <c r="CQ57" s="75">
        <f t="shared" si="178"/>
        <v>0</v>
      </c>
      <c r="CR57" s="74"/>
      <c r="CS57" s="74"/>
      <c r="CT57" s="75">
        <f t="shared" si="179"/>
        <v>0</v>
      </c>
      <c r="CU57" s="74"/>
      <c r="CV57" s="74"/>
      <c r="CW57" s="75">
        <f t="shared" si="180"/>
        <v>0</v>
      </c>
      <c r="CX57" s="74"/>
      <c r="CY57" s="74"/>
      <c r="CZ57" s="75">
        <f t="shared" si="181"/>
        <v>0</v>
      </c>
      <c r="DA57" s="76">
        <f t="shared" ref="DA57" si="1597">SUM(CF57,CI57,CL57,CO57,CR57,CU57,CX57)</f>
        <v>0</v>
      </c>
      <c r="DB57" s="74">
        <f t="shared" ref="DB57" si="1598">SUM(CG57,CJ57,CM57,CP57,CS57,CV57,CY57)</f>
        <v>0</v>
      </c>
      <c r="DC57" s="75">
        <f t="shared" si="184"/>
        <v>0</v>
      </c>
      <c r="DD57" s="74"/>
      <c r="DE57" s="74"/>
      <c r="DF57" s="75">
        <f t="shared" si="185"/>
        <v>0</v>
      </c>
      <c r="DG57" s="74"/>
      <c r="DH57" s="74"/>
      <c r="DI57" s="75">
        <f t="shared" si="186"/>
        <v>0</v>
      </c>
      <c r="DJ57" s="74"/>
      <c r="DK57" s="74"/>
      <c r="DL57" s="75">
        <f t="shared" si="187"/>
        <v>0</v>
      </c>
      <c r="DM57" s="76">
        <f t="shared" ref="DM57" si="1599">SUM(DD57,DG57,DJ57)</f>
        <v>0</v>
      </c>
      <c r="DN57" s="74">
        <f t="shared" ref="DN57" si="1600">SUM(DE57,DH57,DK57)</f>
        <v>0</v>
      </c>
      <c r="DO57" s="75">
        <f t="shared" si="190"/>
        <v>0</v>
      </c>
      <c r="DP57" s="74"/>
      <c r="DQ57" s="74"/>
      <c r="DR57" s="75">
        <f t="shared" si="191"/>
        <v>0</v>
      </c>
      <c r="DS57" s="74"/>
      <c r="DT57" s="74"/>
      <c r="DU57" s="75">
        <f t="shared" si="192"/>
        <v>0</v>
      </c>
      <c r="DV57" s="74"/>
      <c r="DW57" s="74"/>
      <c r="DX57" s="75">
        <f t="shared" si="193"/>
        <v>0</v>
      </c>
      <c r="DY57" s="76">
        <f t="shared" ref="DY57" si="1601">SUM(DP57,DS57,DV57)</f>
        <v>0</v>
      </c>
      <c r="DZ57" s="74">
        <f t="shared" ref="DZ57" si="1602">SUM(DQ57,DT57,DW57)</f>
        <v>0</v>
      </c>
      <c r="EA57" s="75">
        <f t="shared" si="196"/>
        <v>0</v>
      </c>
      <c r="EB57" s="74"/>
      <c r="EC57" s="74"/>
      <c r="ED57" s="75">
        <f t="shared" si="197"/>
        <v>0</v>
      </c>
      <c r="EE57" s="74"/>
      <c r="EF57" s="74"/>
      <c r="EG57" s="75">
        <f t="shared" si="198"/>
        <v>0</v>
      </c>
      <c r="EH57" s="74"/>
      <c r="EI57" s="74"/>
      <c r="EJ57" s="75">
        <f t="shared" si="199"/>
        <v>0</v>
      </c>
      <c r="EK57" s="74"/>
      <c r="EL57" s="74"/>
      <c r="EM57" s="75">
        <f t="shared" si="200"/>
        <v>0</v>
      </c>
      <c r="EN57" s="74"/>
      <c r="EO57" s="74"/>
      <c r="EP57" s="75">
        <f t="shared" si="201"/>
        <v>0</v>
      </c>
      <c r="EQ57" s="74"/>
      <c r="ER57" s="74"/>
      <c r="ES57" s="75">
        <f t="shared" si="202"/>
        <v>0</v>
      </c>
      <c r="ET57" s="74"/>
      <c r="EU57" s="74"/>
      <c r="EV57" s="75">
        <f t="shared" si="203"/>
        <v>0</v>
      </c>
      <c r="EW57" s="76">
        <f t="shared" ref="EW57" si="1603">SUM(EE57,EH57,EK57,EN57,EQ57,ET57)</f>
        <v>0</v>
      </c>
      <c r="EX57" s="74">
        <f t="shared" ref="EX57" si="1604">SUM(EF57,EI57,EL57,EO57,ER57,EU57)</f>
        <v>0</v>
      </c>
      <c r="EY57" s="75">
        <f t="shared" si="206"/>
        <v>0</v>
      </c>
      <c r="EZ57" s="74"/>
      <c r="FA57" s="74"/>
      <c r="FB57" s="75">
        <f t="shared" si="207"/>
        <v>0</v>
      </c>
      <c r="FC57" s="74"/>
      <c r="FD57" s="74"/>
      <c r="FE57" s="75">
        <f t="shared" si="208"/>
        <v>0</v>
      </c>
      <c r="FF57" s="76">
        <f t="shared" ref="FF57" si="1605">SUM(EZ57,FC57)</f>
        <v>0</v>
      </c>
      <c r="FG57" s="74">
        <f t="shared" ref="FG57" si="1606">SUM(FA57,FD57)</f>
        <v>0</v>
      </c>
      <c r="FH57" s="75">
        <f t="shared" si="211"/>
        <v>0</v>
      </c>
      <c r="FI57" s="74"/>
      <c r="FJ57" s="74"/>
      <c r="FK57" s="75">
        <f t="shared" si="212"/>
        <v>0</v>
      </c>
      <c r="FL57" s="74"/>
      <c r="FM57" s="74"/>
      <c r="FN57" s="75">
        <f t="shared" si="213"/>
        <v>0</v>
      </c>
      <c r="FO57" s="74"/>
      <c r="FP57" s="74"/>
      <c r="FQ57" s="75">
        <f t="shared" si="214"/>
        <v>0</v>
      </c>
      <c r="FR57" s="74"/>
      <c r="FS57" s="74"/>
      <c r="FT57" s="75">
        <f t="shared" si="215"/>
        <v>0</v>
      </c>
      <c r="FU57" s="76">
        <f t="shared" ref="FU57" si="1607">SUM(FI57,FL57,FO57,FR57)</f>
        <v>0</v>
      </c>
      <c r="FV57" s="74">
        <f t="shared" ref="FV57" si="1608">SUM(FJ57,FM57,FP57,FS57)</f>
        <v>0</v>
      </c>
      <c r="FW57" s="75">
        <f t="shared" si="218"/>
        <v>0</v>
      </c>
      <c r="FX57" s="74"/>
      <c r="FY57" s="74"/>
      <c r="FZ57" s="75">
        <f t="shared" si="219"/>
        <v>0</v>
      </c>
      <c r="GA57" s="76"/>
      <c r="GB57" s="74"/>
      <c r="GC57" s="75">
        <f t="shared" si="220"/>
        <v>0</v>
      </c>
      <c r="GD57" s="74"/>
      <c r="GE57" s="74"/>
      <c r="GF57" s="75">
        <f t="shared" si="221"/>
        <v>0</v>
      </c>
      <c r="GG57" s="76">
        <f t="shared" ref="GG57" si="1609">SUM(FX57,GA57,GD57)</f>
        <v>0</v>
      </c>
      <c r="GH57" s="74">
        <f t="shared" ref="GH57" si="1610">SUM(FY57,GB57,GE57)</f>
        <v>0</v>
      </c>
      <c r="GI57" s="75">
        <f t="shared" si="224"/>
        <v>0</v>
      </c>
      <c r="GJ57" s="76">
        <f t="shared" ref="GJ57" si="1611">SUM(CC57,DA57,DM57,DY57,EB57,EW57,FF57,FU57,GG57)</f>
        <v>0</v>
      </c>
      <c r="GK57" s="74">
        <f t="shared" ref="GK57" si="1612">SUM(CD57,DB57,DN57,DZ57,EC57,EX57,FG57,FV57,GH57)</f>
        <v>0</v>
      </c>
      <c r="GL57" s="75">
        <f t="shared" si="227"/>
        <v>0</v>
      </c>
      <c r="GM57" s="74"/>
      <c r="GN57" s="74"/>
      <c r="GO57" s="75">
        <f t="shared" si="228"/>
        <v>0</v>
      </c>
      <c r="GP57" s="74"/>
      <c r="GQ57" s="74"/>
      <c r="GR57" s="75">
        <f t="shared" si="229"/>
        <v>0</v>
      </c>
      <c r="GS57" s="74"/>
      <c r="GT57" s="74"/>
      <c r="GU57" s="75">
        <f t="shared" si="230"/>
        <v>0</v>
      </c>
      <c r="GV57" s="74"/>
      <c r="GW57" s="74"/>
      <c r="GX57" s="75">
        <f t="shared" si="231"/>
        <v>0</v>
      </c>
      <c r="GY57" s="74"/>
      <c r="GZ57" s="74"/>
      <c r="HA57" s="75">
        <f t="shared" si="232"/>
        <v>0</v>
      </c>
      <c r="HB57" s="74"/>
      <c r="HC57" s="74"/>
      <c r="HD57" s="75">
        <f t="shared" si="233"/>
        <v>0</v>
      </c>
      <c r="HE57" s="76">
        <f t="shared" ref="HE57" si="1613">SUM(GM57,GP57,GS57,GV57,GY57,HB57)</f>
        <v>0</v>
      </c>
      <c r="HF57" s="74">
        <f t="shared" ref="HF57" si="1614">SUM(GN57,GQ57,GT57,GW57,GZ57,HC57)</f>
        <v>0</v>
      </c>
      <c r="HG57" s="75">
        <f t="shared" si="236"/>
        <v>0</v>
      </c>
      <c r="HH57" s="74"/>
      <c r="HI57" s="74"/>
      <c r="HJ57" s="75">
        <f t="shared" si="237"/>
        <v>0</v>
      </c>
      <c r="HK57" s="76"/>
      <c r="HL57" s="74"/>
      <c r="HM57" s="75">
        <f t="shared" si="238"/>
        <v>0</v>
      </c>
      <c r="HN57" s="76">
        <f t="shared" ref="HN57" si="1615">SUM(HH57,HK57)</f>
        <v>0</v>
      </c>
      <c r="HO57" s="74">
        <f t="shared" ref="HO57" si="1616">SUM(HI57,HL57)</f>
        <v>0</v>
      </c>
      <c r="HP57" s="75">
        <f t="shared" si="241"/>
        <v>0</v>
      </c>
      <c r="HQ57" s="74"/>
      <c r="HR57" s="74"/>
      <c r="HS57" s="75">
        <f t="shared" si="242"/>
        <v>0</v>
      </c>
      <c r="HT57" s="76"/>
      <c r="HU57" s="74"/>
      <c r="HV57" s="75">
        <f t="shared" si="243"/>
        <v>0</v>
      </c>
      <c r="HW57" s="74"/>
      <c r="HX57" s="74"/>
      <c r="HY57" s="75">
        <f t="shared" si="244"/>
        <v>0</v>
      </c>
      <c r="HZ57" s="76"/>
      <c r="IA57" s="74"/>
      <c r="IB57" s="75">
        <f t="shared" si="245"/>
        <v>0</v>
      </c>
      <c r="IC57" s="76">
        <f t="shared" ref="IC57" si="1617">SUM(HQ57,HT57,HW57,HZ57)</f>
        <v>0</v>
      </c>
      <c r="ID57" s="74">
        <f t="shared" ref="ID57" si="1618">SUM(HR57,HU57,HX57,IA57)</f>
        <v>0</v>
      </c>
      <c r="IE57" s="75">
        <f t="shared" si="248"/>
        <v>0</v>
      </c>
      <c r="IF57" s="74"/>
      <c r="IG57" s="74"/>
      <c r="IH57" s="75">
        <f t="shared" si="249"/>
        <v>0</v>
      </c>
      <c r="II57" s="76"/>
      <c r="IJ57" s="74"/>
      <c r="IK57" s="75">
        <f t="shared" si="250"/>
        <v>0</v>
      </c>
      <c r="IL57" s="74"/>
      <c r="IM57" s="74"/>
      <c r="IN57" s="75">
        <f t="shared" si="251"/>
        <v>0</v>
      </c>
      <c r="IO57" s="76">
        <f t="shared" ref="IO57" si="1619">SUM(IF57,II57,IL57)</f>
        <v>0</v>
      </c>
      <c r="IP57" s="74">
        <f t="shared" ref="IP57" si="1620">SUM(IG57,IJ57,IM57)</f>
        <v>0</v>
      </c>
      <c r="IQ57" s="75">
        <f t="shared" si="254"/>
        <v>0</v>
      </c>
      <c r="IR57" s="74"/>
      <c r="IS57" s="74"/>
      <c r="IT57" s="75">
        <f t="shared" si="255"/>
        <v>0</v>
      </c>
      <c r="IU57" s="74"/>
      <c r="IV57" s="74"/>
      <c r="IW57" s="75">
        <f t="shared" si="256"/>
        <v>0</v>
      </c>
      <c r="IX57" s="74"/>
      <c r="IY57" s="74"/>
      <c r="IZ57" s="75">
        <f t="shared" si="257"/>
        <v>0</v>
      </c>
      <c r="JA57" s="76">
        <f t="shared" ref="JA57" si="1621">SUM(IR57,IU57,IX57)</f>
        <v>0</v>
      </c>
      <c r="JB57" s="74">
        <f t="shared" ref="JB57" si="1622">SUM(IS57,IV57,IY57)</f>
        <v>0</v>
      </c>
      <c r="JC57" s="75">
        <f t="shared" si="260"/>
        <v>0</v>
      </c>
      <c r="JD57" s="74"/>
      <c r="JE57" s="74"/>
      <c r="JF57" s="75">
        <f t="shared" si="261"/>
        <v>0</v>
      </c>
      <c r="JG57" s="74"/>
      <c r="JH57" s="74"/>
      <c r="JI57" s="75">
        <f t="shared" si="262"/>
        <v>0</v>
      </c>
      <c r="JJ57" s="74"/>
      <c r="JK57" s="74"/>
      <c r="JL57" s="75">
        <f t="shared" si="263"/>
        <v>0</v>
      </c>
      <c r="JM57" s="76">
        <f t="shared" ref="JM57" si="1623">SUM(JD57,JG57,JJ57)</f>
        <v>0</v>
      </c>
      <c r="JN57" s="74">
        <f t="shared" ref="JN57" si="1624">SUM(JE57,JH57,JK57)</f>
        <v>0</v>
      </c>
      <c r="JO57" s="75">
        <f t="shared" si="266"/>
        <v>0</v>
      </c>
      <c r="JP57" s="74">
        <v>4043</v>
      </c>
      <c r="JQ57" s="74"/>
      <c r="JR57" s="75">
        <f t="shared" si="267"/>
        <v>4043</v>
      </c>
      <c r="JS57" s="76"/>
      <c r="JT57" s="74"/>
      <c r="JU57" s="75">
        <f t="shared" si="268"/>
        <v>0</v>
      </c>
      <c r="JV57" s="76"/>
      <c r="JW57" s="74"/>
      <c r="JX57" s="75">
        <f t="shared" si="269"/>
        <v>0</v>
      </c>
      <c r="JY57" s="76">
        <f t="shared" ref="JY57" si="1625">SUM(JS57,JV57)</f>
        <v>0</v>
      </c>
      <c r="JZ57" s="74">
        <f t="shared" ref="JZ57" si="1626">SUM(JT57,JW57)</f>
        <v>0</v>
      </c>
      <c r="KA57" s="75">
        <f t="shared" si="272"/>
        <v>0</v>
      </c>
      <c r="KB57" s="74"/>
      <c r="KC57" s="74"/>
      <c r="KD57" s="75">
        <f t="shared" si="273"/>
        <v>0</v>
      </c>
      <c r="KE57" s="76">
        <f t="shared" ref="KE57" si="1627">SUM(HE57,HN57,IC57,IO57,JA57,JM57,JP57,JY57,KB57)</f>
        <v>4043</v>
      </c>
      <c r="KF57" s="74">
        <f t="shared" ref="KF57" si="1628">SUM(HF57,HO57,ID57,IP57,JB57,JN57,JQ57,JZ57,KC57)</f>
        <v>0</v>
      </c>
      <c r="KG57" s="75">
        <f t="shared" si="276"/>
        <v>4043</v>
      </c>
      <c r="KH57" s="76"/>
      <c r="KI57" s="74"/>
      <c r="KJ57" s="75">
        <f t="shared" si="277"/>
        <v>0</v>
      </c>
      <c r="KK57" s="74"/>
      <c r="KL57" s="74"/>
      <c r="KM57" s="75">
        <f t="shared" si="278"/>
        <v>0</v>
      </c>
      <c r="KN57" s="74"/>
      <c r="KO57" s="74"/>
      <c r="KP57" s="75">
        <f t="shared" si="279"/>
        <v>0</v>
      </c>
      <c r="KQ57" s="76">
        <f t="shared" ref="KQ57" si="1629">SUM(KK57,KN57)</f>
        <v>0</v>
      </c>
      <c r="KR57" s="74">
        <f t="shared" ref="KR57" si="1630">SUM(KL57,KO57)</f>
        <v>0</v>
      </c>
      <c r="KS57" s="75">
        <f t="shared" si="282"/>
        <v>0</v>
      </c>
      <c r="KT57" s="74"/>
      <c r="KU57" s="74"/>
      <c r="KV57" s="75">
        <f t="shared" si="283"/>
        <v>0</v>
      </c>
      <c r="KW57" s="74"/>
      <c r="KX57" s="74"/>
      <c r="KY57" s="75">
        <f t="shared" si="284"/>
        <v>0</v>
      </c>
      <c r="KZ57" s="74"/>
      <c r="LA57" s="74"/>
      <c r="LB57" s="75">
        <f t="shared" si="285"/>
        <v>0</v>
      </c>
      <c r="LC57" s="74"/>
      <c r="LD57" s="74"/>
      <c r="LE57" s="75">
        <f t="shared" si="286"/>
        <v>0</v>
      </c>
      <c r="LF57" s="74"/>
      <c r="LG57" s="74"/>
      <c r="LH57" s="75">
        <f t="shared" si="287"/>
        <v>0</v>
      </c>
      <c r="LI57" s="74"/>
      <c r="LJ57" s="74"/>
      <c r="LK57" s="75">
        <f t="shared" si="288"/>
        <v>0</v>
      </c>
      <c r="LL57" s="74"/>
      <c r="LM57" s="74"/>
      <c r="LN57" s="75">
        <f t="shared" si="289"/>
        <v>0</v>
      </c>
      <c r="LO57" s="76">
        <f t="shared" ref="LO57" si="1631">SUM(KT57,KW57,KZ57,LC57,LF57,LI57,LL57,)</f>
        <v>0</v>
      </c>
      <c r="LP57" s="74">
        <f t="shared" ref="LP57" si="1632">SUM(KU57,KX57,LA57,LD57,LG57,LJ57,LM57,)</f>
        <v>0</v>
      </c>
      <c r="LQ57" s="75">
        <f t="shared" si="292"/>
        <v>0</v>
      </c>
      <c r="LR57" s="74"/>
      <c r="LS57" s="74"/>
      <c r="LT57" s="75">
        <f t="shared" si="293"/>
        <v>0</v>
      </c>
      <c r="LU57" s="74"/>
      <c r="LV57" s="74"/>
      <c r="LW57" s="75">
        <f t="shared" si="294"/>
        <v>0</v>
      </c>
      <c r="LX57" s="76">
        <f t="shared" si="295"/>
        <v>0</v>
      </c>
      <c r="LY57" s="74">
        <f t="shared" si="296"/>
        <v>0</v>
      </c>
      <c r="LZ57" s="75">
        <f t="shared" si="297"/>
        <v>0</v>
      </c>
      <c r="MA57" s="76">
        <f t="shared" ref="MA57" si="1633">SUM(GJ57,KE57,LX57)</f>
        <v>4043</v>
      </c>
      <c r="MB57" s="74">
        <f t="shared" ref="MB57" si="1634">SUM(GK57,KF57,LY57)</f>
        <v>0</v>
      </c>
      <c r="MC57" s="75">
        <f t="shared" si="300"/>
        <v>4043</v>
      </c>
      <c r="MD57" s="74"/>
      <c r="ME57" s="74"/>
      <c r="MF57" s="75">
        <f t="shared" si="301"/>
        <v>0</v>
      </c>
      <c r="MG57" s="74"/>
      <c r="MH57" s="74"/>
      <c r="MI57" s="75">
        <f t="shared" si="302"/>
        <v>0</v>
      </c>
      <c r="MJ57" s="74"/>
      <c r="MK57" s="74"/>
      <c r="ML57" s="75">
        <f t="shared" si="303"/>
        <v>0</v>
      </c>
      <c r="MM57" s="74"/>
      <c r="MN57" s="74"/>
      <c r="MO57" s="75">
        <f t="shared" si="304"/>
        <v>0</v>
      </c>
      <c r="MP57" s="74"/>
      <c r="MQ57" s="74"/>
      <c r="MR57" s="75">
        <f t="shared" si="305"/>
        <v>0</v>
      </c>
      <c r="MS57" s="76"/>
      <c r="MT57" s="74"/>
      <c r="MU57" s="75">
        <f t="shared" si="306"/>
        <v>0</v>
      </c>
      <c r="MV57" s="74"/>
      <c r="MW57" s="74"/>
      <c r="MX57" s="75">
        <f t="shared" si="307"/>
        <v>0</v>
      </c>
      <c r="MY57" s="74">
        <v>4369529</v>
      </c>
      <c r="MZ57" s="74"/>
      <c r="NA57" s="75">
        <f t="shared" si="308"/>
        <v>4369529</v>
      </c>
      <c r="NB57" s="74"/>
      <c r="NC57" s="74"/>
      <c r="ND57" s="75">
        <f t="shared" si="309"/>
        <v>0</v>
      </c>
      <c r="NE57" s="76"/>
      <c r="NF57" s="74"/>
      <c r="NG57" s="75">
        <f t="shared" si="310"/>
        <v>0</v>
      </c>
      <c r="NH57" s="76"/>
      <c r="NI57" s="74"/>
      <c r="NJ57" s="75">
        <f t="shared" si="311"/>
        <v>0</v>
      </c>
      <c r="NK57" s="76">
        <f t="shared" ref="NK57" si="1635">SUM(MD57,MG57,MJ57,MM57,MP57,MS57,MV57,MY57,NB57,NE57,NH57)</f>
        <v>4369529</v>
      </c>
      <c r="NL57" s="74">
        <f t="shared" ref="NL57" si="1636">SUM(ME57,MH57,MK57,MN57,MQ57,MT57,MW57,MZ57,NC57,NF57,NI57)</f>
        <v>0</v>
      </c>
      <c r="NM57" s="75">
        <f t="shared" si="314"/>
        <v>4369529</v>
      </c>
      <c r="NN57" s="74"/>
      <c r="NO57" s="74"/>
      <c r="NP57" s="75">
        <f t="shared" si="315"/>
        <v>0</v>
      </c>
      <c r="NQ57" s="74"/>
      <c r="NR57" s="74"/>
      <c r="NS57" s="75">
        <f t="shared" si="316"/>
        <v>0</v>
      </c>
      <c r="NT57" s="74"/>
      <c r="NU57" s="74"/>
      <c r="NV57" s="75">
        <f t="shared" si="317"/>
        <v>0</v>
      </c>
      <c r="NW57" s="76"/>
      <c r="NX57" s="74"/>
      <c r="NY57" s="75">
        <f t="shared" si="318"/>
        <v>0</v>
      </c>
      <c r="NZ57" s="74"/>
      <c r="OA57" s="74"/>
      <c r="OB57" s="75">
        <f t="shared" si="319"/>
        <v>0</v>
      </c>
      <c r="OC57" s="74"/>
      <c r="OD57" s="74"/>
      <c r="OE57" s="75">
        <f t="shared" si="1432"/>
        <v>0</v>
      </c>
      <c r="OF57" s="76">
        <f t="shared" si="321"/>
        <v>0</v>
      </c>
      <c r="OG57" s="74">
        <f t="shared" si="321"/>
        <v>0</v>
      </c>
      <c r="OH57" s="75">
        <f t="shared" si="321"/>
        <v>0</v>
      </c>
      <c r="OI57" s="76"/>
      <c r="OJ57" s="74"/>
      <c r="OK57" s="75">
        <f t="shared" si="322"/>
        <v>0</v>
      </c>
      <c r="OL57" s="76"/>
      <c r="OM57" s="74"/>
      <c r="ON57" s="75">
        <f t="shared" si="323"/>
        <v>0</v>
      </c>
      <c r="OO57" s="76"/>
      <c r="OP57" s="74"/>
      <c r="OQ57" s="75">
        <f t="shared" si="324"/>
        <v>0</v>
      </c>
      <c r="OR57" s="76"/>
      <c r="OS57" s="74"/>
      <c r="OT57" s="75">
        <f t="shared" si="325"/>
        <v>0</v>
      </c>
      <c r="OU57" s="76"/>
      <c r="OV57" s="74"/>
      <c r="OW57" s="75">
        <f t="shared" si="326"/>
        <v>0</v>
      </c>
      <c r="OX57" s="76"/>
      <c r="OY57" s="74"/>
      <c r="OZ57" s="75">
        <f t="shared" si="327"/>
        <v>0</v>
      </c>
      <c r="PA57" s="76"/>
      <c r="PB57" s="74"/>
      <c r="PC57" s="75">
        <f t="shared" si="1433"/>
        <v>0</v>
      </c>
      <c r="PD57" s="76"/>
      <c r="PE57" s="74"/>
      <c r="PF57" s="75">
        <f t="shared" si="1434"/>
        <v>0</v>
      </c>
      <c r="PG57" s="76"/>
      <c r="PH57" s="74"/>
      <c r="PI57" s="75">
        <f t="shared" si="1435"/>
        <v>0</v>
      </c>
      <c r="PJ57" s="76"/>
      <c r="PK57" s="74"/>
      <c r="PL57" s="75">
        <f t="shared" si="1436"/>
        <v>0</v>
      </c>
      <c r="PM57" s="76">
        <f t="shared" si="332"/>
        <v>0</v>
      </c>
      <c r="PN57" s="74">
        <f t="shared" si="332"/>
        <v>0</v>
      </c>
      <c r="PO57" s="75">
        <f t="shared" si="332"/>
        <v>0</v>
      </c>
      <c r="PP57" s="76"/>
      <c r="PQ57" s="74"/>
      <c r="PR57" s="75">
        <f t="shared" si="333"/>
        <v>0</v>
      </c>
      <c r="PS57" s="76"/>
      <c r="PT57" s="74"/>
      <c r="PU57" s="75">
        <f t="shared" si="334"/>
        <v>0</v>
      </c>
      <c r="PV57" s="74"/>
      <c r="PW57" s="74"/>
      <c r="PX57" s="75">
        <f t="shared" si="335"/>
        <v>0</v>
      </c>
      <c r="PY57" s="76">
        <f t="shared" si="336"/>
        <v>0</v>
      </c>
      <c r="PZ57" s="74">
        <f t="shared" si="337"/>
        <v>0</v>
      </c>
      <c r="QA57" s="75">
        <f t="shared" si="338"/>
        <v>0</v>
      </c>
      <c r="QB57" s="76">
        <f t="shared" si="1437"/>
        <v>0</v>
      </c>
      <c r="QC57" s="74">
        <f t="shared" si="1438"/>
        <v>0</v>
      </c>
      <c r="QD57" s="75">
        <f t="shared" si="1439"/>
        <v>0</v>
      </c>
      <c r="QE57" s="76">
        <f t="shared" si="1440"/>
        <v>4373572</v>
      </c>
      <c r="QF57" s="74">
        <f t="shared" si="1441"/>
        <v>0</v>
      </c>
      <c r="QG57" s="75">
        <f t="shared" si="1442"/>
        <v>4373572</v>
      </c>
      <c r="QH57" s="76">
        <f t="shared" si="1443"/>
        <v>4379166</v>
      </c>
      <c r="QI57" s="74">
        <f t="shared" si="1444"/>
        <v>0</v>
      </c>
      <c r="QJ57" s="75">
        <f t="shared" si="1445"/>
        <v>4379166</v>
      </c>
      <c r="QK57" s="76"/>
      <c r="QL57" s="74"/>
      <c r="QM57" s="77"/>
      <c r="QN57" s="76">
        <f t="shared" ref="QN57" si="1637">SUM(QH57,QK57)</f>
        <v>4379166</v>
      </c>
      <c r="QO57" s="74">
        <f t="shared" ref="QO57" si="1638">SUM(QI57,QL57)</f>
        <v>0</v>
      </c>
      <c r="QP57" s="75">
        <f t="shared" si="341"/>
        <v>4379166</v>
      </c>
      <c r="QQ57" s="76">
        <f t="shared" si="1446"/>
        <v>4538641</v>
      </c>
      <c r="QR57" s="74">
        <f t="shared" si="1447"/>
        <v>0</v>
      </c>
      <c r="QS57" s="75">
        <f t="shared" si="1448"/>
        <v>4538641</v>
      </c>
    </row>
    <row r="58" spans="1:461" ht="15.75">
      <c r="A58" s="6">
        <v>46</v>
      </c>
      <c r="B58" s="13" t="s">
        <v>44</v>
      </c>
      <c r="C58" s="39"/>
      <c r="D58" s="39"/>
      <c r="E58" s="62">
        <f t="shared" si="146"/>
        <v>0</v>
      </c>
      <c r="F58" s="39"/>
      <c r="G58" s="39"/>
      <c r="H58" s="62">
        <f t="shared" si="147"/>
        <v>0</v>
      </c>
      <c r="I58" s="39"/>
      <c r="J58" s="39"/>
      <c r="K58" s="62">
        <f t="shared" si="148"/>
        <v>0</v>
      </c>
      <c r="L58" s="39"/>
      <c r="M58" s="39"/>
      <c r="N58" s="62">
        <f t="shared" si="149"/>
        <v>0</v>
      </c>
      <c r="O58" s="39"/>
      <c r="P58" s="39"/>
      <c r="Q58" s="62">
        <f t="shared" si="150"/>
        <v>0</v>
      </c>
      <c r="R58" s="39"/>
      <c r="S58" s="39"/>
      <c r="T58" s="62">
        <f t="shared" si="151"/>
        <v>0</v>
      </c>
      <c r="U58" s="39"/>
      <c r="V58" s="39"/>
      <c r="W58" s="62">
        <f t="shared" si="152"/>
        <v>0</v>
      </c>
      <c r="X58" s="39"/>
      <c r="Y58" s="39"/>
      <c r="Z58" s="62">
        <f t="shared" si="153"/>
        <v>0</v>
      </c>
      <c r="AA58" s="39"/>
      <c r="AB58" s="39"/>
      <c r="AC58" s="62">
        <f t="shared" si="154"/>
        <v>0</v>
      </c>
      <c r="AD58" s="34">
        <f t="shared" si="155"/>
        <v>0</v>
      </c>
      <c r="AE58" s="39">
        <f t="shared" si="156"/>
        <v>0</v>
      </c>
      <c r="AF58" s="62">
        <f t="shared" si="157"/>
        <v>0</v>
      </c>
      <c r="AG58" s="39"/>
      <c r="AH58" s="39"/>
      <c r="AI58" s="62">
        <f t="shared" si="158"/>
        <v>0</v>
      </c>
      <c r="AJ58" s="39"/>
      <c r="AK58" s="39"/>
      <c r="AL58" s="62">
        <f t="shared" si="159"/>
        <v>0</v>
      </c>
      <c r="AM58" s="39"/>
      <c r="AN58" s="39"/>
      <c r="AO58" s="62">
        <f t="shared" si="160"/>
        <v>0</v>
      </c>
      <c r="AP58" s="39"/>
      <c r="AQ58" s="39"/>
      <c r="AR58" s="62">
        <f t="shared" si="161"/>
        <v>0</v>
      </c>
      <c r="AS58" s="39"/>
      <c r="AT58" s="39"/>
      <c r="AU58" s="62">
        <f t="shared" si="162"/>
        <v>0</v>
      </c>
      <c r="AV58" s="39"/>
      <c r="AW58" s="39"/>
      <c r="AX58" s="62">
        <f t="shared" si="163"/>
        <v>0</v>
      </c>
      <c r="AY58" s="39"/>
      <c r="AZ58" s="39"/>
      <c r="BA58" s="62">
        <f t="shared" si="164"/>
        <v>0</v>
      </c>
      <c r="BB58" s="39"/>
      <c r="BC58" s="39"/>
      <c r="BD58" s="62">
        <f t="shared" si="165"/>
        <v>0</v>
      </c>
      <c r="BE58" s="39"/>
      <c r="BF58" s="39"/>
      <c r="BG58" s="62">
        <f t="shared" si="1430"/>
        <v>0</v>
      </c>
      <c r="BH58" s="34"/>
      <c r="BI58" s="39"/>
      <c r="BJ58" s="62">
        <f t="shared" si="167"/>
        <v>0</v>
      </c>
      <c r="BK58" s="34"/>
      <c r="BL58" s="39"/>
      <c r="BM58" s="62">
        <f t="shared" si="168"/>
        <v>0</v>
      </c>
      <c r="BN58" s="34"/>
      <c r="BO58" s="39"/>
      <c r="BP58" s="62">
        <f t="shared" si="169"/>
        <v>0</v>
      </c>
      <c r="BQ58" s="34"/>
      <c r="BR58" s="39"/>
      <c r="BS58" s="62">
        <f t="shared" si="170"/>
        <v>0</v>
      </c>
      <c r="BT58" s="34"/>
      <c r="BU58" s="39"/>
      <c r="BV58" s="62">
        <f t="shared" si="171"/>
        <v>0</v>
      </c>
      <c r="BW58" s="34"/>
      <c r="BX58" s="39"/>
      <c r="BY58" s="62">
        <f t="shared" si="172"/>
        <v>0</v>
      </c>
      <c r="BZ58" s="34"/>
      <c r="CA58" s="39"/>
      <c r="CB58" s="62">
        <f t="shared" si="1431"/>
        <v>0</v>
      </c>
      <c r="CC58" s="34">
        <f t="shared" si="174"/>
        <v>0</v>
      </c>
      <c r="CD58" s="39">
        <f t="shared" si="174"/>
        <v>0</v>
      </c>
      <c r="CE58" s="62">
        <f t="shared" si="174"/>
        <v>0</v>
      </c>
      <c r="CF58" s="39"/>
      <c r="CG58" s="39"/>
      <c r="CH58" s="62">
        <f t="shared" si="175"/>
        <v>0</v>
      </c>
      <c r="CI58" s="39"/>
      <c r="CJ58" s="39"/>
      <c r="CK58" s="62">
        <f t="shared" si="176"/>
        <v>0</v>
      </c>
      <c r="CL58" s="39"/>
      <c r="CM58" s="39"/>
      <c r="CN58" s="62">
        <f t="shared" si="177"/>
        <v>0</v>
      </c>
      <c r="CO58" s="39"/>
      <c r="CP58" s="39"/>
      <c r="CQ58" s="62">
        <f t="shared" si="178"/>
        <v>0</v>
      </c>
      <c r="CR58" s="39"/>
      <c r="CS58" s="39"/>
      <c r="CT58" s="62">
        <f t="shared" si="179"/>
        <v>0</v>
      </c>
      <c r="CU58" s="39"/>
      <c r="CV58" s="39"/>
      <c r="CW58" s="62">
        <f t="shared" si="180"/>
        <v>0</v>
      </c>
      <c r="CX58" s="39"/>
      <c r="CY58" s="39"/>
      <c r="CZ58" s="62">
        <f t="shared" si="181"/>
        <v>0</v>
      </c>
      <c r="DA58" s="34">
        <f t="shared" si="182"/>
        <v>0</v>
      </c>
      <c r="DB58" s="39">
        <f t="shared" si="183"/>
        <v>0</v>
      </c>
      <c r="DC58" s="62">
        <f t="shared" si="184"/>
        <v>0</v>
      </c>
      <c r="DD58" s="39"/>
      <c r="DE58" s="39"/>
      <c r="DF58" s="62">
        <f t="shared" si="185"/>
        <v>0</v>
      </c>
      <c r="DG58" s="39"/>
      <c r="DH58" s="39"/>
      <c r="DI58" s="62">
        <f t="shared" si="186"/>
        <v>0</v>
      </c>
      <c r="DJ58" s="39"/>
      <c r="DK58" s="39"/>
      <c r="DL58" s="62">
        <f t="shared" si="187"/>
        <v>0</v>
      </c>
      <c r="DM58" s="34">
        <f t="shared" si="188"/>
        <v>0</v>
      </c>
      <c r="DN58" s="39">
        <f t="shared" si="189"/>
        <v>0</v>
      </c>
      <c r="DO58" s="62">
        <f t="shared" si="190"/>
        <v>0</v>
      </c>
      <c r="DP58" s="39"/>
      <c r="DQ58" s="39"/>
      <c r="DR58" s="62">
        <f t="shared" si="191"/>
        <v>0</v>
      </c>
      <c r="DS58" s="39"/>
      <c r="DT58" s="39"/>
      <c r="DU58" s="62">
        <f t="shared" si="192"/>
        <v>0</v>
      </c>
      <c r="DV58" s="39"/>
      <c r="DW58" s="39"/>
      <c r="DX58" s="62">
        <f t="shared" si="193"/>
        <v>0</v>
      </c>
      <c r="DY58" s="34">
        <f t="shared" si="194"/>
        <v>0</v>
      </c>
      <c r="DZ58" s="39">
        <f t="shared" si="195"/>
        <v>0</v>
      </c>
      <c r="EA58" s="62">
        <f t="shared" si="196"/>
        <v>0</v>
      </c>
      <c r="EB58" s="39"/>
      <c r="EC58" s="39"/>
      <c r="ED58" s="62">
        <f t="shared" si="197"/>
        <v>0</v>
      </c>
      <c r="EE58" s="39"/>
      <c r="EF58" s="39"/>
      <c r="EG58" s="62">
        <f t="shared" si="198"/>
        <v>0</v>
      </c>
      <c r="EH58" s="39"/>
      <c r="EI58" s="39"/>
      <c r="EJ58" s="62">
        <f t="shared" si="199"/>
        <v>0</v>
      </c>
      <c r="EK58" s="39"/>
      <c r="EL58" s="39"/>
      <c r="EM58" s="62">
        <f t="shared" si="200"/>
        <v>0</v>
      </c>
      <c r="EN58" s="39"/>
      <c r="EO58" s="39"/>
      <c r="EP58" s="62">
        <f t="shared" si="201"/>
        <v>0</v>
      </c>
      <c r="EQ58" s="39"/>
      <c r="ER58" s="39"/>
      <c r="ES58" s="62">
        <f t="shared" si="202"/>
        <v>0</v>
      </c>
      <c r="ET58" s="39"/>
      <c r="EU58" s="39"/>
      <c r="EV58" s="62">
        <f t="shared" si="203"/>
        <v>0</v>
      </c>
      <c r="EW58" s="34">
        <f t="shared" si="204"/>
        <v>0</v>
      </c>
      <c r="EX58" s="39">
        <f t="shared" si="205"/>
        <v>0</v>
      </c>
      <c r="EY58" s="62">
        <f t="shared" si="206"/>
        <v>0</v>
      </c>
      <c r="EZ58" s="39"/>
      <c r="FA58" s="39"/>
      <c r="FB58" s="62">
        <f t="shared" si="207"/>
        <v>0</v>
      </c>
      <c r="FC58" s="39"/>
      <c r="FD58" s="39"/>
      <c r="FE58" s="62">
        <f t="shared" si="208"/>
        <v>0</v>
      </c>
      <c r="FF58" s="34">
        <f t="shared" si="209"/>
        <v>0</v>
      </c>
      <c r="FG58" s="39">
        <f t="shared" si="210"/>
        <v>0</v>
      </c>
      <c r="FH58" s="62">
        <f t="shared" si="211"/>
        <v>0</v>
      </c>
      <c r="FI58" s="39"/>
      <c r="FJ58" s="39"/>
      <c r="FK58" s="62">
        <f t="shared" si="212"/>
        <v>0</v>
      </c>
      <c r="FL58" s="39"/>
      <c r="FM58" s="39"/>
      <c r="FN58" s="62">
        <f t="shared" si="213"/>
        <v>0</v>
      </c>
      <c r="FO58" s="39"/>
      <c r="FP58" s="39"/>
      <c r="FQ58" s="62">
        <f t="shared" si="214"/>
        <v>0</v>
      </c>
      <c r="FR58" s="39"/>
      <c r="FS58" s="39"/>
      <c r="FT58" s="62">
        <f t="shared" si="215"/>
        <v>0</v>
      </c>
      <c r="FU58" s="34">
        <f t="shared" si="216"/>
        <v>0</v>
      </c>
      <c r="FV58" s="39">
        <f t="shared" si="217"/>
        <v>0</v>
      </c>
      <c r="FW58" s="62">
        <f t="shared" si="218"/>
        <v>0</v>
      </c>
      <c r="FX58" s="39"/>
      <c r="FY58" s="39"/>
      <c r="FZ58" s="62">
        <f t="shared" si="219"/>
        <v>0</v>
      </c>
      <c r="GA58" s="34"/>
      <c r="GB58" s="39"/>
      <c r="GC58" s="62">
        <f t="shared" si="220"/>
        <v>0</v>
      </c>
      <c r="GD58" s="39"/>
      <c r="GE58" s="39"/>
      <c r="GF58" s="62">
        <f t="shared" si="221"/>
        <v>0</v>
      </c>
      <c r="GG58" s="34">
        <f t="shared" si="222"/>
        <v>0</v>
      </c>
      <c r="GH58" s="39">
        <f t="shared" si="223"/>
        <v>0</v>
      </c>
      <c r="GI58" s="62">
        <f t="shared" si="224"/>
        <v>0</v>
      </c>
      <c r="GJ58" s="34">
        <f t="shared" si="225"/>
        <v>0</v>
      </c>
      <c r="GK58" s="39">
        <f t="shared" si="226"/>
        <v>0</v>
      </c>
      <c r="GL58" s="62">
        <f t="shared" si="227"/>
        <v>0</v>
      </c>
      <c r="GM58" s="39"/>
      <c r="GN58" s="39"/>
      <c r="GO58" s="62">
        <f t="shared" si="228"/>
        <v>0</v>
      </c>
      <c r="GP58" s="39"/>
      <c r="GQ58" s="39"/>
      <c r="GR58" s="62">
        <f t="shared" si="229"/>
        <v>0</v>
      </c>
      <c r="GS58" s="39"/>
      <c r="GT58" s="39"/>
      <c r="GU58" s="62">
        <f t="shared" si="230"/>
        <v>0</v>
      </c>
      <c r="GV58" s="39"/>
      <c r="GW58" s="39"/>
      <c r="GX58" s="62">
        <f t="shared" si="231"/>
        <v>0</v>
      </c>
      <c r="GY58" s="39"/>
      <c r="GZ58" s="39"/>
      <c r="HA58" s="62">
        <f t="shared" si="232"/>
        <v>0</v>
      </c>
      <c r="HB58" s="39"/>
      <c r="HC58" s="39"/>
      <c r="HD58" s="62">
        <f t="shared" si="233"/>
        <v>0</v>
      </c>
      <c r="HE58" s="34">
        <f t="shared" si="234"/>
        <v>0</v>
      </c>
      <c r="HF58" s="39">
        <f t="shared" si="235"/>
        <v>0</v>
      </c>
      <c r="HG58" s="62">
        <f t="shared" si="236"/>
        <v>0</v>
      </c>
      <c r="HH58" s="39"/>
      <c r="HI58" s="39"/>
      <c r="HJ58" s="62">
        <f t="shared" si="237"/>
        <v>0</v>
      </c>
      <c r="HK58" s="34"/>
      <c r="HL58" s="39"/>
      <c r="HM58" s="62">
        <f t="shared" si="238"/>
        <v>0</v>
      </c>
      <c r="HN58" s="34">
        <f t="shared" si="239"/>
        <v>0</v>
      </c>
      <c r="HO58" s="39">
        <f t="shared" si="240"/>
        <v>0</v>
      </c>
      <c r="HP58" s="62">
        <f t="shared" si="241"/>
        <v>0</v>
      </c>
      <c r="HQ58" s="39"/>
      <c r="HR58" s="39"/>
      <c r="HS58" s="62">
        <f t="shared" si="242"/>
        <v>0</v>
      </c>
      <c r="HT58" s="34"/>
      <c r="HU58" s="39"/>
      <c r="HV58" s="62">
        <f t="shared" si="243"/>
        <v>0</v>
      </c>
      <c r="HW58" s="39"/>
      <c r="HX58" s="39"/>
      <c r="HY58" s="62">
        <f t="shared" si="244"/>
        <v>0</v>
      </c>
      <c r="HZ58" s="34"/>
      <c r="IA58" s="39"/>
      <c r="IB58" s="62">
        <f t="shared" si="245"/>
        <v>0</v>
      </c>
      <c r="IC58" s="34">
        <f t="shared" si="246"/>
        <v>0</v>
      </c>
      <c r="ID58" s="39">
        <f t="shared" si="247"/>
        <v>0</v>
      </c>
      <c r="IE58" s="62">
        <f t="shared" si="248"/>
        <v>0</v>
      </c>
      <c r="IF58" s="39"/>
      <c r="IG58" s="39"/>
      <c r="IH58" s="62">
        <f t="shared" si="249"/>
        <v>0</v>
      </c>
      <c r="II58" s="34"/>
      <c r="IJ58" s="39"/>
      <c r="IK58" s="62">
        <f t="shared" si="250"/>
        <v>0</v>
      </c>
      <c r="IL58" s="39"/>
      <c r="IM58" s="39"/>
      <c r="IN58" s="62">
        <f t="shared" si="251"/>
        <v>0</v>
      </c>
      <c r="IO58" s="34">
        <f t="shared" si="252"/>
        <v>0</v>
      </c>
      <c r="IP58" s="39">
        <f t="shared" si="253"/>
        <v>0</v>
      </c>
      <c r="IQ58" s="62">
        <f t="shared" si="254"/>
        <v>0</v>
      </c>
      <c r="IR58" s="39"/>
      <c r="IS58" s="39"/>
      <c r="IT58" s="62">
        <f t="shared" si="255"/>
        <v>0</v>
      </c>
      <c r="IU58" s="39"/>
      <c r="IV58" s="39"/>
      <c r="IW58" s="62">
        <f t="shared" si="256"/>
        <v>0</v>
      </c>
      <c r="IX58" s="39"/>
      <c r="IY58" s="39"/>
      <c r="IZ58" s="62">
        <f t="shared" si="257"/>
        <v>0</v>
      </c>
      <c r="JA58" s="34">
        <f t="shared" si="258"/>
        <v>0</v>
      </c>
      <c r="JB58" s="39">
        <f t="shared" si="259"/>
        <v>0</v>
      </c>
      <c r="JC58" s="62">
        <f t="shared" si="260"/>
        <v>0</v>
      </c>
      <c r="JD58" s="39"/>
      <c r="JE58" s="39"/>
      <c r="JF58" s="62">
        <f t="shared" si="261"/>
        <v>0</v>
      </c>
      <c r="JG58" s="39"/>
      <c r="JH58" s="39"/>
      <c r="JI58" s="62">
        <f t="shared" si="262"/>
        <v>0</v>
      </c>
      <c r="JJ58" s="39"/>
      <c r="JK58" s="39"/>
      <c r="JL58" s="62">
        <f t="shared" si="263"/>
        <v>0</v>
      </c>
      <c r="JM58" s="34">
        <f t="shared" si="264"/>
        <v>0</v>
      </c>
      <c r="JN58" s="39">
        <f t="shared" si="265"/>
        <v>0</v>
      </c>
      <c r="JO58" s="62">
        <f t="shared" si="266"/>
        <v>0</v>
      </c>
      <c r="JP58" s="39"/>
      <c r="JQ58" s="39"/>
      <c r="JR58" s="62">
        <f t="shared" si="267"/>
        <v>0</v>
      </c>
      <c r="JS58" s="34"/>
      <c r="JT58" s="39"/>
      <c r="JU58" s="62">
        <f t="shared" si="268"/>
        <v>0</v>
      </c>
      <c r="JV58" s="34"/>
      <c r="JW58" s="39"/>
      <c r="JX58" s="62">
        <f t="shared" si="269"/>
        <v>0</v>
      </c>
      <c r="JY58" s="34">
        <f t="shared" si="270"/>
        <v>0</v>
      </c>
      <c r="JZ58" s="39">
        <f t="shared" si="271"/>
        <v>0</v>
      </c>
      <c r="KA58" s="62">
        <f t="shared" si="272"/>
        <v>0</v>
      </c>
      <c r="KB58" s="39"/>
      <c r="KC58" s="39"/>
      <c r="KD58" s="62">
        <f t="shared" si="273"/>
        <v>0</v>
      </c>
      <c r="KE58" s="34">
        <f t="shared" si="274"/>
        <v>0</v>
      </c>
      <c r="KF58" s="39">
        <f t="shared" si="275"/>
        <v>0</v>
      </c>
      <c r="KG58" s="62">
        <f t="shared" si="276"/>
        <v>0</v>
      </c>
      <c r="KH58" s="34"/>
      <c r="KI58" s="39"/>
      <c r="KJ58" s="62">
        <f t="shared" si="277"/>
        <v>0</v>
      </c>
      <c r="KK58" s="39"/>
      <c r="KL58" s="39"/>
      <c r="KM58" s="62">
        <f t="shared" si="278"/>
        <v>0</v>
      </c>
      <c r="KN58" s="39"/>
      <c r="KO58" s="39"/>
      <c r="KP58" s="62">
        <f t="shared" si="279"/>
        <v>0</v>
      </c>
      <c r="KQ58" s="34">
        <f t="shared" si="280"/>
        <v>0</v>
      </c>
      <c r="KR58" s="39">
        <f t="shared" si="281"/>
        <v>0</v>
      </c>
      <c r="KS58" s="62">
        <f t="shared" si="282"/>
        <v>0</v>
      </c>
      <c r="KT58" s="39"/>
      <c r="KU58" s="39"/>
      <c r="KV58" s="62">
        <f t="shared" si="283"/>
        <v>0</v>
      </c>
      <c r="KW58" s="39"/>
      <c r="KX58" s="39"/>
      <c r="KY58" s="62">
        <f t="shared" si="284"/>
        <v>0</v>
      </c>
      <c r="KZ58" s="39"/>
      <c r="LA58" s="39"/>
      <c r="LB58" s="62">
        <f t="shared" si="285"/>
        <v>0</v>
      </c>
      <c r="LC58" s="39"/>
      <c r="LD58" s="39"/>
      <c r="LE58" s="62">
        <f t="shared" si="286"/>
        <v>0</v>
      </c>
      <c r="LF58" s="39"/>
      <c r="LG58" s="39"/>
      <c r="LH58" s="62">
        <f t="shared" si="287"/>
        <v>0</v>
      </c>
      <c r="LI58" s="39"/>
      <c r="LJ58" s="39"/>
      <c r="LK58" s="62">
        <f t="shared" si="288"/>
        <v>0</v>
      </c>
      <c r="LL58" s="39"/>
      <c r="LM58" s="39"/>
      <c r="LN58" s="62">
        <f t="shared" si="289"/>
        <v>0</v>
      </c>
      <c r="LO58" s="34">
        <f t="shared" si="290"/>
        <v>0</v>
      </c>
      <c r="LP58" s="39">
        <f t="shared" si="291"/>
        <v>0</v>
      </c>
      <c r="LQ58" s="62">
        <f t="shared" si="292"/>
        <v>0</v>
      </c>
      <c r="LR58" s="39"/>
      <c r="LS58" s="39"/>
      <c r="LT58" s="62">
        <f t="shared" si="293"/>
        <v>0</v>
      </c>
      <c r="LU58" s="39"/>
      <c r="LV58" s="39"/>
      <c r="LW58" s="62">
        <f t="shared" si="294"/>
        <v>0</v>
      </c>
      <c r="LX58" s="34">
        <f t="shared" si="295"/>
        <v>0</v>
      </c>
      <c r="LY58" s="39">
        <f t="shared" si="296"/>
        <v>0</v>
      </c>
      <c r="LZ58" s="62">
        <f t="shared" si="297"/>
        <v>0</v>
      </c>
      <c r="MA58" s="34">
        <f t="shared" si="298"/>
        <v>0</v>
      </c>
      <c r="MB58" s="39">
        <f t="shared" si="299"/>
        <v>0</v>
      </c>
      <c r="MC58" s="62">
        <f t="shared" si="300"/>
        <v>0</v>
      </c>
      <c r="MD58" s="39"/>
      <c r="ME58" s="39"/>
      <c r="MF58" s="62">
        <f t="shared" si="301"/>
        <v>0</v>
      </c>
      <c r="MG58" s="39"/>
      <c r="MH58" s="39"/>
      <c r="MI58" s="62">
        <f t="shared" si="302"/>
        <v>0</v>
      </c>
      <c r="MJ58" s="39"/>
      <c r="MK58" s="39"/>
      <c r="ML58" s="62">
        <f t="shared" si="303"/>
        <v>0</v>
      </c>
      <c r="MM58" s="39"/>
      <c r="MN58" s="39"/>
      <c r="MO58" s="62">
        <f t="shared" si="304"/>
        <v>0</v>
      </c>
      <c r="MP58" s="39"/>
      <c r="MQ58" s="39"/>
      <c r="MR58" s="62">
        <f t="shared" si="305"/>
        <v>0</v>
      </c>
      <c r="MS58" s="34"/>
      <c r="MT58" s="39"/>
      <c r="MU58" s="62">
        <f t="shared" si="306"/>
        <v>0</v>
      </c>
      <c r="MV58" s="39"/>
      <c r="MW58" s="39"/>
      <c r="MX58" s="62">
        <f t="shared" si="307"/>
        <v>0</v>
      </c>
      <c r="MY58" s="39"/>
      <c r="MZ58" s="39"/>
      <c r="NA58" s="62">
        <f t="shared" si="308"/>
        <v>0</v>
      </c>
      <c r="NB58" s="39">
        <f>300000-300000</f>
        <v>0</v>
      </c>
      <c r="NC58" s="39"/>
      <c r="ND58" s="62">
        <f t="shared" si="309"/>
        <v>0</v>
      </c>
      <c r="NE58" s="34"/>
      <c r="NF58" s="39"/>
      <c r="NG58" s="62">
        <f t="shared" si="310"/>
        <v>0</v>
      </c>
      <c r="NH58" s="34"/>
      <c r="NI58" s="39"/>
      <c r="NJ58" s="62">
        <f t="shared" si="311"/>
        <v>0</v>
      </c>
      <c r="NK58" s="34">
        <f t="shared" si="312"/>
        <v>0</v>
      </c>
      <c r="NL58" s="39">
        <f t="shared" si="313"/>
        <v>0</v>
      </c>
      <c r="NM58" s="62">
        <f t="shared" si="314"/>
        <v>0</v>
      </c>
      <c r="NN58" s="39"/>
      <c r="NO58" s="39"/>
      <c r="NP58" s="62">
        <f t="shared" si="315"/>
        <v>0</v>
      </c>
      <c r="NQ58" s="39"/>
      <c r="NR58" s="39"/>
      <c r="NS58" s="62">
        <f t="shared" si="316"/>
        <v>0</v>
      </c>
      <c r="NT58" s="39"/>
      <c r="NU58" s="39"/>
      <c r="NV58" s="62">
        <f t="shared" si="317"/>
        <v>0</v>
      </c>
      <c r="NW58" s="34"/>
      <c r="NX58" s="39"/>
      <c r="NY58" s="62">
        <f t="shared" si="318"/>
        <v>0</v>
      </c>
      <c r="NZ58" s="39"/>
      <c r="OA58" s="39"/>
      <c r="OB58" s="62">
        <f t="shared" si="319"/>
        <v>0</v>
      </c>
      <c r="OC58" s="39"/>
      <c r="OD58" s="39"/>
      <c r="OE58" s="62">
        <f t="shared" si="1432"/>
        <v>0</v>
      </c>
      <c r="OF58" s="34">
        <f t="shared" si="321"/>
        <v>0</v>
      </c>
      <c r="OG58" s="39">
        <f t="shared" si="321"/>
        <v>0</v>
      </c>
      <c r="OH58" s="62">
        <f t="shared" si="321"/>
        <v>0</v>
      </c>
      <c r="OI58" s="34"/>
      <c r="OJ58" s="39"/>
      <c r="OK58" s="62">
        <f t="shared" si="322"/>
        <v>0</v>
      </c>
      <c r="OL58" s="34"/>
      <c r="OM58" s="39"/>
      <c r="ON58" s="62">
        <f t="shared" si="323"/>
        <v>0</v>
      </c>
      <c r="OO58" s="34"/>
      <c r="OP58" s="39"/>
      <c r="OQ58" s="62">
        <f t="shared" si="324"/>
        <v>0</v>
      </c>
      <c r="OR58" s="34"/>
      <c r="OS58" s="39"/>
      <c r="OT58" s="62">
        <f t="shared" si="325"/>
        <v>0</v>
      </c>
      <c r="OU58" s="34"/>
      <c r="OV58" s="39"/>
      <c r="OW58" s="62">
        <f t="shared" si="326"/>
        <v>0</v>
      </c>
      <c r="OX58" s="34"/>
      <c r="OY58" s="39"/>
      <c r="OZ58" s="62">
        <f t="shared" si="327"/>
        <v>0</v>
      </c>
      <c r="PA58" s="34"/>
      <c r="PB58" s="39"/>
      <c r="PC58" s="62">
        <f t="shared" si="1433"/>
        <v>0</v>
      </c>
      <c r="PD58" s="34"/>
      <c r="PE58" s="39"/>
      <c r="PF58" s="62">
        <f t="shared" si="1434"/>
        <v>0</v>
      </c>
      <c r="PG58" s="34"/>
      <c r="PH58" s="39"/>
      <c r="PI58" s="62">
        <f t="shared" si="1435"/>
        <v>0</v>
      </c>
      <c r="PJ58" s="34"/>
      <c r="PK58" s="39"/>
      <c r="PL58" s="62">
        <f t="shared" si="1436"/>
        <v>0</v>
      </c>
      <c r="PM58" s="34">
        <f t="shared" si="332"/>
        <v>0</v>
      </c>
      <c r="PN58" s="39">
        <f t="shared" si="332"/>
        <v>0</v>
      </c>
      <c r="PO58" s="62">
        <f t="shared" si="332"/>
        <v>0</v>
      </c>
      <c r="PP58" s="34"/>
      <c r="PQ58" s="39"/>
      <c r="PR58" s="62">
        <f t="shared" si="333"/>
        <v>0</v>
      </c>
      <c r="PS58" s="34"/>
      <c r="PT58" s="39"/>
      <c r="PU58" s="62">
        <f t="shared" si="334"/>
        <v>0</v>
      </c>
      <c r="PV58" s="39"/>
      <c r="PW58" s="39"/>
      <c r="PX58" s="62">
        <f t="shared" si="335"/>
        <v>0</v>
      </c>
      <c r="PY58" s="34">
        <f t="shared" si="336"/>
        <v>0</v>
      </c>
      <c r="PZ58" s="39">
        <f t="shared" si="337"/>
        <v>0</v>
      </c>
      <c r="QA58" s="62">
        <f t="shared" si="338"/>
        <v>0</v>
      </c>
      <c r="QB58" s="34">
        <f t="shared" si="1437"/>
        <v>0</v>
      </c>
      <c r="QC58" s="39">
        <f t="shared" si="1438"/>
        <v>0</v>
      </c>
      <c r="QD58" s="62">
        <f t="shared" si="1439"/>
        <v>0</v>
      </c>
      <c r="QE58" s="34">
        <f t="shared" si="1440"/>
        <v>0</v>
      </c>
      <c r="QF58" s="39">
        <f t="shared" si="1441"/>
        <v>0</v>
      </c>
      <c r="QG58" s="62">
        <f t="shared" si="1442"/>
        <v>0</v>
      </c>
      <c r="QH58" s="34">
        <f t="shared" si="1443"/>
        <v>0</v>
      </c>
      <c r="QI58" s="39">
        <f t="shared" si="1444"/>
        <v>0</v>
      </c>
      <c r="QJ58" s="62">
        <f t="shared" si="1445"/>
        <v>0</v>
      </c>
      <c r="QK58" s="34"/>
      <c r="QL58" s="39"/>
      <c r="QM58" s="54"/>
      <c r="QN58" s="34">
        <f t="shared" si="339"/>
        <v>0</v>
      </c>
      <c r="QO58" s="39">
        <f t="shared" si="340"/>
        <v>0</v>
      </c>
      <c r="QP58" s="62">
        <f t="shared" si="341"/>
        <v>0</v>
      </c>
      <c r="QQ58" s="34">
        <f t="shared" si="1446"/>
        <v>0</v>
      </c>
      <c r="QR58" s="39">
        <f t="shared" si="1447"/>
        <v>0</v>
      </c>
      <c r="QS58" s="62">
        <f t="shared" si="1448"/>
        <v>0</v>
      </c>
    </row>
    <row r="59" spans="1:461" ht="15.75">
      <c r="A59" s="6">
        <v>47</v>
      </c>
      <c r="B59" s="15" t="s">
        <v>41</v>
      </c>
      <c r="C59" s="40"/>
      <c r="D59" s="40"/>
      <c r="E59" s="63">
        <f t="shared" si="146"/>
        <v>0</v>
      </c>
      <c r="F59" s="40"/>
      <c r="G59" s="40"/>
      <c r="H59" s="63">
        <f t="shared" si="147"/>
        <v>0</v>
      </c>
      <c r="I59" s="40"/>
      <c r="J59" s="40"/>
      <c r="K59" s="63">
        <f t="shared" si="148"/>
        <v>0</v>
      </c>
      <c r="L59" s="40"/>
      <c r="M59" s="40"/>
      <c r="N59" s="63">
        <f t="shared" si="149"/>
        <v>0</v>
      </c>
      <c r="O59" s="40"/>
      <c r="P59" s="40"/>
      <c r="Q59" s="63">
        <f t="shared" si="150"/>
        <v>0</v>
      </c>
      <c r="R59" s="40"/>
      <c r="S59" s="40"/>
      <c r="T59" s="63">
        <f t="shared" si="151"/>
        <v>0</v>
      </c>
      <c r="U59" s="40"/>
      <c r="V59" s="40"/>
      <c r="W59" s="63">
        <f t="shared" si="152"/>
        <v>0</v>
      </c>
      <c r="X59" s="40"/>
      <c r="Y59" s="40"/>
      <c r="Z59" s="63">
        <f t="shared" si="153"/>
        <v>0</v>
      </c>
      <c r="AA59" s="40"/>
      <c r="AB59" s="40"/>
      <c r="AC59" s="63">
        <f t="shared" si="154"/>
        <v>0</v>
      </c>
      <c r="AD59" s="35">
        <f t="shared" si="155"/>
        <v>0</v>
      </c>
      <c r="AE59" s="40">
        <f t="shared" si="156"/>
        <v>0</v>
      </c>
      <c r="AF59" s="63">
        <f t="shared" si="157"/>
        <v>0</v>
      </c>
      <c r="AG59" s="40"/>
      <c r="AH59" s="40"/>
      <c r="AI59" s="63">
        <f t="shared" si="158"/>
        <v>0</v>
      </c>
      <c r="AJ59" s="40"/>
      <c r="AK59" s="40"/>
      <c r="AL59" s="63">
        <f t="shared" si="159"/>
        <v>0</v>
      </c>
      <c r="AM59" s="40"/>
      <c r="AN59" s="40"/>
      <c r="AO59" s="63">
        <f t="shared" si="160"/>
        <v>0</v>
      </c>
      <c r="AP59" s="40"/>
      <c r="AQ59" s="40"/>
      <c r="AR59" s="63">
        <f t="shared" si="161"/>
        <v>0</v>
      </c>
      <c r="AS59" s="40"/>
      <c r="AT59" s="40"/>
      <c r="AU59" s="63">
        <f t="shared" si="162"/>
        <v>0</v>
      </c>
      <c r="AV59" s="40"/>
      <c r="AW59" s="40"/>
      <c r="AX59" s="63">
        <f t="shared" si="163"/>
        <v>0</v>
      </c>
      <c r="AY59" s="40"/>
      <c r="AZ59" s="40"/>
      <c r="BA59" s="63">
        <f t="shared" si="164"/>
        <v>0</v>
      </c>
      <c r="BB59" s="40"/>
      <c r="BC59" s="40"/>
      <c r="BD59" s="63">
        <f t="shared" si="165"/>
        <v>0</v>
      </c>
      <c r="BE59" s="40"/>
      <c r="BF59" s="40"/>
      <c r="BG59" s="63">
        <f t="shared" si="1430"/>
        <v>0</v>
      </c>
      <c r="BH59" s="35"/>
      <c r="BI59" s="40"/>
      <c r="BJ59" s="63">
        <f t="shared" si="167"/>
        <v>0</v>
      </c>
      <c r="BK59" s="35"/>
      <c r="BL59" s="40"/>
      <c r="BM59" s="63">
        <f t="shared" si="168"/>
        <v>0</v>
      </c>
      <c r="BN59" s="35"/>
      <c r="BO59" s="40"/>
      <c r="BP59" s="63">
        <f t="shared" si="169"/>
        <v>0</v>
      </c>
      <c r="BQ59" s="35"/>
      <c r="BR59" s="40"/>
      <c r="BS59" s="63">
        <f t="shared" si="170"/>
        <v>0</v>
      </c>
      <c r="BT59" s="35"/>
      <c r="BU59" s="40"/>
      <c r="BV59" s="63">
        <f t="shared" si="171"/>
        <v>0</v>
      </c>
      <c r="BW59" s="35"/>
      <c r="BX59" s="40"/>
      <c r="BY59" s="63">
        <f t="shared" si="172"/>
        <v>0</v>
      </c>
      <c r="BZ59" s="35"/>
      <c r="CA59" s="40"/>
      <c r="CB59" s="63">
        <f t="shared" si="1431"/>
        <v>0</v>
      </c>
      <c r="CC59" s="35">
        <f t="shared" si="174"/>
        <v>0</v>
      </c>
      <c r="CD59" s="40">
        <f t="shared" si="174"/>
        <v>0</v>
      </c>
      <c r="CE59" s="63">
        <f t="shared" si="174"/>
        <v>0</v>
      </c>
      <c r="CF59" s="40"/>
      <c r="CG59" s="40"/>
      <c r="CH59" s="63">
        <f t="shared" si="175"/>
        <v>0</v>
      </c>
      <c r="CI59" s="40"/>
      <c r="CJ59" s="40"/>
      <c r="CK59" s="63">
        <f t="shared" si="176"/>
        <v>0</v>
      </c>
      <c r="CL59" s="40"/>
      <c r="CM59" s="40"/>
      <c r="CN59" s="63">
        <f t="shared" si="177"/>
        <v>0</v>
      </c>
      <c r="CO59" s="40"/>
      <c r="CP59" s="40"/>
      <c r="CQ59" s="63">
        <f t="shared" si="178"/>
        <v>0</v>
      </c>
      <c r="CR59" s="40"/>
      <c r="CS59" s="40"/>
      <c r="CT59" s="63">
        <f t="shared" si="179"/>
        <v>0</v>
      </c>
      <c r="CU59" s="40"/>
      <c r="CV59" s="40"/>
      <c r="CW59" s="63">
        <f t="shared" si="180"/>
        <v>0</v>
      </c>
      <c r="CX59" s="40"/>
      <c r="CY59" s="40"/>
      <c r="CZ59" s="63">
        <f t="shared" si="181"/>
        <v>0</v>
      </c>
      <c r="DA59" s="35">
        <f t="shared" si="182"/>
        <v>0</v>
      </c>
      <c r="DB59" s="40">
        <f t="shared" si="183"/>
        <v>0</v>
      </c>
      <c r="DC59" s="63">
        <f t="shared" si="184"/>
        <v>0</v>
      </c>
      <c r="DD59" s="40"/>
      <c r="DE59" s="40"/>
      <c r="DF59" s="63">
        <f t="shared" si="185"/>
        <v>0</v>
      </c>
      <c r="DG59" s="40"/>
      <c r="DH59" s="40"/>
      <c r="DI59" s="63">
        <f t="shared" si="186"/>
        <v>0</v>
      </c>
      <c r="DJ59" s="40"/>
      <c r="DK59" s="40"/>
      <c r="DL59" s="63">
        <f t="shared" si="187"/>
        <v>0</v>
      </c>
      <c r="DM59" s="35">
        <f t="shared" si="188"/>
        <v>0</v>
      </c>
      <c r="DN59" s="40">
        <f t="shared" si="189"/>
        <v>0</v>
      </c>
      <c r="DO59" s="63">
        <f t="shared" si="190"/>
        <v>0</v>
      </c>
      <c r="DP59" s="40"/>
      <c r="DQ59" s="40"/>
      <c r="DR59" s="63">
        <f t="shared" si="191"/>
        <v>0</v>
      </c>
      <c r="DS59" s="40"/>
      <c r="DT59" s="40"/>
      <c r="DU59" s="63">
        <f t="shared" si="192"/>
        <v>0</v>
      </c>
      <c r="DV59" s="40"/>
      <c r="DW59" s="40"/>
      <c r="DX59" s="63">
        <f t="shared" si="193"/>
        <v>0</v>
      </c>
      <c r="DY59" s="35">
        <f t="shared" si="194"/>
        <v>0</v>
      </c>
      <c r="DZ59" s="40">
        <f t="shared" si="195"/>
        <v>0</v>
      </c>
      <c r="EA59" s="63">
        <f t="shared" si="196"/>
        <v>0</v>
      </c>
      <c r="EB59" s="40"/>
      <c r="EC59" s="40"/>
      <c r="ED59" s="63">
        <f t="shared" si="197"/>
        <v>0</v>
      </c>
      <c r="EE59" s="40"/>
      <c r="EF59" s="40"/>
      <c r="EG59" s="63">
        <f t="shared" si="198"/>
        <v>0</v>
      </c>
      <c r="EH59" s="40"/>
      <c r="EI59" s="40"/>
      <c r="EJ59" s="63">
        <f t="shared" si="199"/>
        <v>0</v>
      </c>
      <c r="EK59" s="40"/>
      <c r="EL59" s="40"/>
      <c r="EM59" s="63">
        <f t="shared" si="200"/>
        <v>0</v>
      </c>
      <c r="EN59" s="40"/>
      <c r="EO59" s="40"/>
      <c r="EP59" s="63">
        <f t="shared" si="201"/>
        <v>0</v>
      </c>
      <c r="EQ59" s="40"/>
      <c r="ER59" s="40"/>
      <c r="ES59" s="63">
        <f t="shared" si="202"/>
        <v>0</v>
      </c>
      <c r="ET59" s="40"/>
      <c r="EU59" s="40"/>
      <c r="EV59" s="63">
        <f t="shared" si="203"/>
        <v>0</v>
      </c>
      <c r="EW59" s="35">
        <f t="shared" si="204"/>
        <v>0</v>
      </c>
      <c r="EX59" s="40">
        <f t="shared" si="205"/>
        <v>0</v>
      </c>
      <c r="EY59" s="63">
        <f t="shared" si="206"/>
        <v>0</v>
      </c>
      <c r="EZ59" s="40"/>
      <c r="FA59" s="40"/>
      <c r="FB59" s="63">
        <f t="shared" si="207"/>
        <v>0</v>
      </c>
      <c r="FC59" s="40"/>
      <c r="FD59" s="40"/>
      <c r="FE59" s="63">
        <f t="shared" si="208"/>
        <v>0</v>
      </c>
      <c r="FF59" s="35">
        <f t="shared" si="209"/>
        <v>0</v>
      </c>
      <c r="FG59" s="40">
        <f t="shared" si="210"/>
        <v>0</v>
      </c>
      <c r="FH59" s="63">
        <f t="shared" si="211"/>
        <v>0</v>
      </c>
      <c r="FI59" s="40"/>
      <c r="FJ59" s="40"/>
      <c r="FK59" s="63">
        <f t="shared" si="212"/>
        <v>0</v>
      </c>
      <c r="FL59" s="40"/>
      <c r="FM59" s="40"/>
      <c r="FN59" s="63">
        <f t="shared" si="213"/>
        <v>0</v>
      </c>
      <c r="FO59" s="40"/>
      <c r="FP59" s="40"/>
      <c r="FQ59" s="63">
        <f t="shared" si="214"/>
        <v>0</v>
      </c>
      <c r="FR59" s="40"/>
      <c r="FS59" s="40"/>
      <c r="FT59" s="63">
        <f t="shared" si="215"/>
        <v>0</v>
      </c>
      <c r="FU59" s="35">
        <f t="shared" si="216"/>
        <v>0</v>
      </c>
      <c r="FV59" s="40">
        <f t="shared" si="217"/>
        <v>0</v>
      </c>
      <c r="FW59" s="63">
        <f t="shared" si="218"/>
        <v>0</v>
      </c>
      <c r="FX59" s="40"/>
      <c r="FY59" s="40"/>
      <c r="FZ59" s="63">
        <f t="shared" si="219"/>
        <v>0</v>
      </c>
      <c r="GA59" s="35"/>
      <c r="GB59" s="40"/>
      <c r="GC59" s="63">
        <f t="shared" si="220"/>
        <v>0</v>
      </c>
      <c r="GD59" s="40"/>
      <c r="GE59" s="40"/>
      <c r="GF59" s="63">
        <f t="shared" si="221"/>
        <v>0</v>
      </c>
      <c r="GG59" s="35">
        <f t="shared" si="222"/>
        <v>0</v>
      </c>
      <c r="GH59" s="40">
        <f t="shared" si="223"/>
        <v>0</v>
      </c>
      <c r="GI59" s="63">
        <f t="shared" si="224"/>
        <v>0</v>
      </c>
      <c r="GJ59" s="35">
        <f t="shared" si="225"/>
        <v>0</v>
      </c>
      <c r="GK59" s="40">
        <f t="shared" si="226"/>
        <v>0</v>
      </c>
      <c r="GL59" s="63">
        <f t="shared" si="227"/>
        <v>0</v>
      </c>
      <c r="GM59" s="40"/>
      <c r="GN59" s="40"/>
      <c r="GO59" s="63">
        <f t="shared" si="228"/>
        <v>0</v>
      </c>
      <c r="GP59" s="40"/>
      <c r="GQ59" s="40"/>
      <c r="GR59" s="63">
        <f t="shared" si="229"/>
        <v>0</v>
      </c>
      <c r="GS59" s="40"/>
      <c r="GT59" s="40"/>
      <c r="GU59" s="63">
        <f t="shared" si="230"/>
        <v>0</v>
      </c>
      <c r="GV59" s="40"/>
      <c r="GW59" s="40"/>
      <c r="GX59" s="63">
        <f t="shared" si="231"/>
        <v>0</v>
      </c>
      <c r="GY59" s="40"/>
      <c r="GZ59" s="40"/>
      <c r="HA59" s="63">
        <f t="shared" si="232"/>
        <v>0</v>
      </c>
      <c r="HB59" s="40"/>
      <c r="HC59" s="40"/>
      <c r="HD59" s="63">
        <f t="shared" si="233"/>
        <v>0</v>
      </c>
      <c r="HE59" s="35">
        <f t="shared" si="234"/>
        <v>0</v>
      </c>
      <c r="HF59" s="40">
        <f t="shared" si="235"/>
        <v>0</v>
      </c>
      <c r="HG59" s="63">
        <f t="shared" si="236"/>
        <v>0</v>
      </c>
      <c r="HH59" s="40"/>
      <c r="HI59" s="40"/>
      <c r="HJ59" s="63">
        <f t="shared" si="237"/>
        <v>0</v>
      </c>
      <c r="HK59" s="35"/>
      <c r="HL59" s="40"/>
      <c r="HM59" s="63">
        <f t="shared" si="238"/>
        <v>0</v>
      </c>
      <c r="HN59" s="35">
        <f t="shared" si="239"/>
        <v>0</v>
      </c>
      <c r="HO59" s="40">
        <f t="shared" si="240"/>
        <v>0</v>
      </c>
      <c r="HP59" s="63">
        <f t="shared" si="241"/>
        <v>0</v>
      </c>
      <c r="HQ59" s="40"/>
      <c r="HR59" s="40"/>
      <c r="HS59" s="63">
        <f t="shared" si="242"/>
        <v>0</v>
      </c>
      <c r="HT59" s="35"/>
      <c r="HU59" s="40"/>
      <c r="HV59" s="63">
        <f t="shared" si="243"/>
        <v>0</v>
      </c>
      <c r="HW59" s="40"/>
      <c r="HX59" s="40"/>
      <c r="HY59" s="63">
        <f t="shared" si="244"/>
        <v>0</v>
      </c>
      <c r="HZ59" s="35"/>
      <c r="IA59" s="40"/>
      <c r="IB59" s="63">
        <f t="shared" si="245"/>
        <v>0</v>
      </c>
      <c r="IC59" s="35">
        <f t="shared" si="246"/>
        <v>0</v>
      </c>
      <c r="ID59" s="40">
        <f t="shared" si="247"/>
        <v>0</v>
      </c>
      <c r="IE59" s="63">
        <f t="shared" si="248"/>
        <v>0</v>
      </c>
      <c r="IF59" s="40"/>
      <c r="IG59" s="40"/>
      <c r="IH59" s="63">
        <f t="shared" si="249"/>
        <v>0</v>
      </c>
      <c r="II59" s="35"/>
      <c r="IJ59" s="40"/>
      <c r="IK59" s="63">
        <f t="shared" si="250"/>
        <v>0</v>
      </c>
      <c r="IL59" s="40"/>
      <c r="IM59" s="40"/>
      <c r="IN59" s="63">
        <f t="shared" si="251"/>
        <v>0</v>
      </c>
      <c r="IO59" s="35">
        <f t="shared" si="252"/>
        <v>0</v>
      </c>
      <c r="IP59" s="40">
        <f t="shared" si="253"/>
        <v>0</v>
      </c>
      <c r="IQ59" s="63">
        <f t="shared" si="254"/>
        <v>0</v>
      </c>
      <c r="IR59" s="40"/>
      <c r="IS59" s="40"/>
      <c r="IT59" s="63">
        <f t="shared" si="255"/>
        <v>0</v>
      </c>
      <c r="IU59" s="40"/>
      <c r="IV59" s="40"/>
      <c r="IW59" s="63">
        <f t="shared" si="256"/>
        <v>0</v>
      </c>
      <c r="IX59" s="40"/>
      <c r="IY59" s="40"/>
      <c r="IZ59" s="63">
        <f t="shared" si="257"/>
        <v>0</v>
      </c>
      <c r="JA59" s="35">
        <f t="shared" si="258"/>
        <v>0</v>
      </c>
      <c r="JB59" s="40">
        <f t="shared" si="259"/>
        <v>0</v>
      </c>
      <c r="JC59" s="63">
        <f t="shared" si="260"/>
        <v>0</v>
      </c>
      <c r="JD59" s="40"/>
      <c r="JE59" s="40"/>
      <c r="JF59" s="63">
        <f t="shared" si="261"/>
        <v>0</v>
      </c>
      <c r="JG59" s="40"/>
      <c r="JH59" s="40"/>
      <c r="JI59" s="63">
        <f t="shared" si="262"/>
        <v>0</v>
      </c>
      <c r="JJ59" s="40"/>
      <c r="JK59" s="40"/>
      <c r="JL59" s="63">
        <f t="shared" si="263"/>
        <v>0</v>
      </c>
      <c r="JM59" s="35">
        <f t="shared" si="264"/>
        <v>0</v>
      </c>
      <c r="JN59" s="40">
        <f t="shared" si="265"/>
        <v>0</v>
      </c>
      <c r="JO59" s="63">
        <f t="shared" si="266"/>
        <v>0</v>
      </c>
      <c r="JP59" s="40"/>
      <c r="JQ59" s="40"/>
      <c r="JR59" s="63">
        <f t="shared" si="267"/>
        <v>0</v>
      </c>
      <c r="JS59" s="35"/>
      <c r="JT59" s="40"/>
      <c r="JU59" s="63">
        <f t="shared" si="268"/>
        <v>0</v>
      </c>
      <c r="JV59" s="35"/>
      <c r="JW59" s="40"/>
      <c r="JX59" s="63">
        <f t="shared" si="269"/>
        <v>0</v>
      </c>
      <c r="JY59" s="35">
        <f t="shared" si="270"/>
        <v>0</v>
      </c>
      <c r="JZ59" s="40">
        <f t="shared" si="271"/>
        <v>0</v>
      </c>
      <c r="KA59" s="63">
        <f t="shared" si="272"/>
        <v>0</v>
      </c>
      <c r="KB59" s="40"/>
      <c r="KC59" s="40"/>
      <c r="KD59" s="63">
        <f t="shared" si="273"/>
        <v>0</v>
      </c>
      <c r="KE59" s="35">
        <f t="shared" si="274"/>
        <v>0</v>
      </c>
      <c r="KF59" s="40">
        <f t="shared" si="275"/>
        <v>0</v>
      </c>
      <c r="KG59" s="63">
        <f t="shared" si="276"/>
        <v>0</v>
      </c>
      <c r="KH59" s="35"/>
      <c r="KI59" s="40"/>
      <c r="KJ59" s="63">
        <f t="shared" si="277"/>
        <v>0</v>
      </c>
      <c r="KK59" s="40"/>
      <c r="KL59" s="40"/>
      <c r="KM59" s="63">
        <f t="shared" si="278"/>
        <v>0</v>
      </c>
      <c r="KN59" s="40"/>
      <c r="KO59" s="40"/>
      <c r="KP59" s="63">
        <f t="shared" si="279"/>
        <v>0</v>
      </c>
      <c r="KQ59" s="35">
        <f t="shared" si="280"/>
        <v>0</v>
      </c>
      <c r="KR59" s="40">
        <f t="shared" si="281"/>
        <v>0</v>
      </c>
      <c r="KS59" s="63">
        <f t="shared" si="282"/>
        <v>0</v>
      </c>
      <c r="KT59" s="40"/>
      <c r="KU59" s="40"/>
      <c r="KV59" s="63">
        <f t="shared" si="283"/>
        <v>0</v>
      </c>
      <c r="KW59" s="40"/>
      <c r="KX59" s="40"/>
      <c r="KY59" s="63">
        <f t="shared" si="284"/>
        <v>0</v>
      </c>
      <c r="KZ59" s="40"/>
      <c r="LA59" s="40"/>
      <c r="LB59" s="63">
        <f t="shared" si="285"/>
        <v>0</v>
      </c>
      <c r="LC59" s="40"/>
      <c r="LD59" s="40"/>
      <c r="LE59" s="63">
        <f t="shared" si="286"/>
        <v>0</v>
      </c>
      <c r="LF59" s="40"/>
      <c r="LG59" s="40"/>
      <c r="LH59" s="63">
        <f t="shared" si="287"/>
        <v>0</v>
      </c>
      <c r="LI59" s="40"/>
      <c r="LJ59" s="40"/>
      <c r="LK59" s="63">
        <f t="shared" si="288"/>
        <v>0</v>
      </c>
      <c r="LL59" s="40"/>
      <c r="LM59" s="40"/>
      <c r="LN59" s="63">
        <f t="shared" si="289"/>
        <v>0</v>
      </c>
      <c r="LO59" s="35">
        <f t="shared" si="290"/>
        <v>0</v>
      </c>
      <c r="LP59" s="40">
        <f t="shared" si="291"/>
        <v>0</v>
      </c>
      <c r="LQ59" s="63">
        <f t="shared" si="292"/>
        <v>0</v>
      </c>
      <c r="LR59" s="40"/>
      <c r="LS59" s="40"/>
      <c r="LT59" s="63">
        <f t="shared" si="293"/>
        <v>0</v>
      </c>
      <c r="LU59" s="40"/>
      <c r="LV59" s="40"/>
      <c r="LW59" s="63">
        <f t="shared" si="294"/>
        <v>0</v>
      </c>
      <c r="LX59" s="35">
        <f t="shared" si="295"/>
        <v>0</v>
      </c>
      <c r="LY59" s="40">
        <f t="shared" si="296"/>
        <v>0</v>
      </c>
      <c r="LZ59" s="63">
        <f t="shared" si="297"/>
        <v>0</v>
      </c>
      <c r="MA59" s="35">
        <f t="shared" si="298"/>
        <v>0</v>
      </c>
      <c r="MB59" s="40">
        <f t="shared" si="299"/>
        <v>0</v>
      </c>
      <c r="MC59" s="63">
        <f t="shared" si="300"/>
        <v>0</v>
      </c>
      <c r="MD59" s="40"/>
      <c r="ME59" s="40"/>
      <c r="MF59" s="63">
        <f t="shared" si="301"/>
        <v>0</v>
      </c>
      <c r="MG59" s="40"/>
      <c r="MH59" s="40"/>
      <c r="MI59" s="63">
        <f t="shared" si="302"/>
        <v>0</v>
      </c>
      <c r="MJ59" s="40"/>
      <c r="MK59" s="40"/>
      <c r="ML59" s="63">
        <f t="shared" si="303"/>
        <v>0</v>
      </c>
      <c r="MM59" s="40"/>
      <c r="MN59" s="40"/>
      <c r="MO59" s="63">
        <f t="shared" si="304"/>
        <v>0</v>
      </c>
      <c r="MP59" s="40"/>
      <c r="MQ59" s="40"/>
      <c r="MR59" s="63">
        <f t="shared" si="305"/>
        <v>0</v>
      </c>
      <c r="MS59" s="35"/>
      <c r="MT59" s="40"/>
      <c r="MU59" s="63">
        <f t="shared" si="306"/>
        <v>0</v>
      </c>
      <c r="MV59" s="40"/>
      <c r="MW59" s="40"/>
      <c r="MX59" s="63">
        <f t="shared" si="307"/>
        <v>0</v>
      </c>
      <c r="MY59" s="40"/>
      <c r="MZ59" s="40"/>
      <c r="NA59" s="63">
        <f t="shared" si="308"/>
        <v>0</v>
      </c>
      <c r="NB59" s="40">
        <f>2325706+101832</f>
        <v>2427538</v>
      </c>
      <c r="NC59" s="40"/>
      <c r="ND59" s="63">
        <f t="shared" si="309"/>
        <v>2427538</v>
      </c>
      <c r="NE59" s="35"/>
      <c r="NF59" s="40"/>
      <c r="NG59" s="63">
        <f t="shared" si="310"/>
        <v>0</v>
      </c>
      <c r="NH59" s="35"/>
      <c r="NI59" s="40"/>
      <c r="NJ59" s="63">
        <f t="shared" si="311"/>
        <v>0</v>
      </c>
      <c r="NK59" s="35">
        <f t="shared" si="312"/>
        <v>2427538</v>
      </c>
      <c r="NL59" s="40">
        <f t="shared" si="313"/>
        <v>0</v>
      </c>
      <c r="NM59" s="63">
        <f t="shared" si="314"/>
        <v>2427538</v>
      </c>
      <c r="NN59" s="40"/>
      <c r="NO59" s="40"/>
      <c r="NP59" s="63">
        <f t="shared" si="315"/>
        <v>0</v>
      </c>
      <c r="NQ59" s="40"/>
      <c r="NR59" s="40"/>
      <c r="NS59" s="63">
        <f t="shared" si="316"/>
        <v>0</v>
      </c>
      <c r="NT59" s="40"/>
      <c r="NU59" s="40"/>
      <c r="NV59" s="63">
        <f t="shared" si="317"/>
        <v>0</v>
      </c>
      <c r="NW59" s="35"/>
      <c r="NX59" s="40"/>
      <c r="NY59" s="63">
        <f t="shared" si="318"/>
        <v>0</v>
      </c>
      <c r="NZ59" s="40"/>
      <c r="OA59" s="40"/>
      <c r="OB59" s="63">
        <f t="shared" si="319"/>
        <v>0</v>
      </c>
      <c r="OC59" s="40"/>
      <c r="OD59" s="40"/>
      <c r="OE59" s="63">
        <f t="shared" si="1432"/>
        <v>0</v>
      </c>
      <c r="OF59" s="35">
        <f t="shared" si="321"/>
        <v>0</v>
      </c>
      <c r="OG59" s="40">
        <f t="shared" si="321"/>
        <v>0</v>
      </c>
      <c r="OH59" s="63">
        <f t="shared" si="321"/>
        <v>0</v>
      </c>
      <c r="OI59" s="35"/>
      <c r="OJ59" s="40"/>
      <c r="OK59" s="63">
        <f t="shared" si="322"/>
        <v>0</v>
      </c>
      <c r="OL59" s="35"/>
      <c r="OM59" s="40"/>
      <c r="ON59" s="63">
        <f t="shared" si="323"/>
        <v>0</v>
      </c>
      <c r="OO59" s="35"/>
      <c r="OP59" s="40"/>
      <c r="OQ59" s="63">
        <f t="shared" si="324"/>
        <v>0</v>
      </c>
      <c r="OR59" s="35"/>
      <c r="OS59" s="40"/>
      <c r="OT59" s="63">
        <f t="shared" si="325"/>
        <v>0</v>
      </c>
      <c r="OU59" s="35"/>
      <c r="OV59" s="40"/>
      <c r="OW59" s="63">
        <f t="shared" si="326"/>
        <v>0</v>
      </c>
      <c r="OX59" s="35"/>
      <c r="OY59" s="40"/>
      <c r="OZ59" s="63">
        <f t="shared" si="327"/>
        <v>0</v>
      </c>
      <c r="PA59" s="35"/>
      <c r="PB59" s="40"/>
      <c r="PC59" s="63">
        <f t="shared" si="1433"/>
        <v>0</v>
      </c>
      <c r="PD59" s="35"/>
      <c r="PE59" s="40"/>
      <c r="PF59" s="63">
        <f t="shared" si="1434"/>
        <v>0</v>
      </c>
      <c r="PG59" s="35"/>
      <c r="PH59" s="40"/>
      <c r="PI59" s="63">
        <f t="shared" si="1435"/>
        <v>0</v>
      </c>
      <c r="PJ59" s="35"/>
      <c r="PK59" s="40"/>
      <c r="PL59" s="63">
        <f t="shared" si="1436"/>
        <v>0</v>
      </c>
      <c r="PM59" s="35">
        <f t="shared" si="332"/>
        <v>0</v>
      </c>
      <c r="PN59" s="40">
        <f t="shared" si="332"/>
        <v>0</v>
      </c>
      <c r="PO59" s="63">
        <f t="shared" si="332"/>
        <v>0</v>
      </c>
      <c r="PP59" s="35"/>
      <c r="PQ59" s="40"/>
      <c r="PR59" s="63">
        <f t="shared" si="333"/>
        <v>0</v>
      </c>
      <c r="PS59" s="35"/>
      <c r="PT59" s="40"/>
      <c r="PU59" s="63">
        <f t="shared" si="334"/>
        <v>0</v>
      </c>
      <c r="PV59" s="40"/>
      <c r="PW59" s="40"/>
      <c r="PX59" s="63">
        <f t="shared" si="335"/>
        <v>0</v>
      </c>
      <c r="PY59" s="35">
        <f t="shared" si="336"/>
        <v>0</v>
      </c>
      <c r="PZ59" s="40">
        <f t="shared" si="337"/>
        <v>0</v>
      </c>
      <c r="QA59" s="63">
        <f t="shared" si="338"/>
        <v>0</v>
      </c>
      <c r="QB59" s="35">
        <f t="shared" si="1437"/>
        <v>0</v>
      </c>
      <c r="QC59" s="40">
        <f t="shared" si="1438"/>
        <v>0</v>
      </c>
      <c r="QD59" s="63">
        <f t="shared" si="1439"/>
        <v>0</v>
      </c>
      <c r="QE59" s="35">
        <f t="shared" si="1440"/>
        <v>2427538</v>
      </c>
      <c r="QF59" s="40">
        <f t="shared" si="1441"/>
        <v>0</v>
      </c>
      <c r="QG59" s="63">
        <f t="shared" si="1442"/>
        <v>2427538</v>
      </c>
      <c r="QH59" s="35">
        <f t="shared" si="1443"/>
        <v>2427538</v>
      </c>
      <c r="QI59" s="40">
        <f t="shared" si="1444"/>
        <v>0</v>
      </c>
      <c r="QJ59" s="63">
        <f t="shared" si="1445"/>
        <v>2427538</v>
      </c>
      <c r="QK59" s="35"/>
      <c r="QL59" s="40"/>
      <c r="QM59" s="55"/>
      <c r="QN59" s="35">
        <f t="shared" si="339"/>
        <v>2427538</v>
      </c>
      <c r="QO59" s="40">
        <f t="shared" si="340"/>
        <v>0</v>
      </c>
      <c r="QP59" s="63">
        <f t="shared" si="341"/>
        <v>2427538</v>
      </c>
      <c r="QQ59" s="35">
        <f t="shared" si="1446"/>
        <v>2427538</v>
      </c>
      <c r="QR59" s="40">
        <f t="shared" si="1447"/>
        <v>0</v>
      </c>
      <c r="QS59" s="63">
        <f t="shared" si="1448"/>
        <v>2427538</v>
      </c>
    </row>
    <row r="60" spans="1:461" ht="16.5" thickBot="1">
      <c r="A60" s="6">
        <v>48</v>
      </c>
      <c r="B60" s="15" t="s">
        <v>42</v>
      </c>
      <c r="C60" s="41"/>
      <c r="D60" s="41"/>
      <c r="E60" s="66">
        <f t="shared" si="146"/>
        <v>0</v>
      </c>
      <c r="F60" s="41"/>
      <c r="G60" s="41"/>
      <c r="H60" s="66">
        <f t="shared" si="147"/>
        <v>0</v>
      </c>
      <c r="I60" s="41"/>
      <c r="J60" s="41"/>
      <c r="K60" s="66">
        <f t="shared" si="148"/>
        <v>0</v>
      </c>
      <c r="L60" s="41"/>
      <c r="M60" s="41"/>
      <c r="N60" s="66">
        <f t="shared" si="149"/>
        <v>0</v>
      </c>
      <c r="O60" s="41"/>
      <c r="P60" s="41"/>
      <c r="Q60" s="66">
        <f t="shared" si="150"/>
        <v>0</v>
      </c>
      <c r="R60" s="41"/>
      <c r="S60" s="41"/>
      <c r="T60" s="66">
        <f t="shared" si="151"/>
        <v>0</v>
      </c>
      <c r="U60" s="41"/>
      <c r="V60" s="41"/>
      <c r="W60" s="66">
        <f t="shared" si="152"/>
        <v>0</v>
      </c>
      <c r="X60" s="41"/>
      <c r="Y60" s="41"/>
      <c r="Z60" s="66">
        <f t="shared" si="153"/>
        <v>0</v>
      </c>
      <c r="AA60" s="41"/>
      <c r="AB60" s="41"/>
      <c r="AC60" s="66">
        <f t="shared" si="154"/>
        <v>0</v>
      </c>
      <c r="AD60" s="36">
        <f t="shared" si="155"/>
        <v>0</v>
      </c>
      <c r="AE60" s="41">
        <f t="shared" si="156"/>
        <v>0</v>
      </c>
      <c r="AF60" s="66">
        <f t="shared" si="157"/>
        <v>0</v>
      </c>
      <c r="AG60" s="41"/>
      <c r="AH60" s="41"/>
      <c r="AI60" s="66">
        <f t="shared" si="158"/>
        <v>0</v>
      </c>
      <c r="AJ60" s="41"/>
      <c r="AK60" s="41"/>
      <c r="AL60" s="66">
        <f t="shared" si="159"/>
        <v>0</v>
      </c>
      <c r="AM60" s="41"/>
      <c r="AN60" s="41"/>
      <c r="AO60" s="66">
        <f t="shared" si="160"/>
        <v>0</v>
      </c>
      <c r="AP60" s="41"/>
      <c r="AQ60" s="41"/>
      <c r="AR60" s="66">
        <f t="shared" si="161"/>
        <v>0</v>
      </c>
      <c r="AS60" s="41"/>
      <c r="AT60" s="41"/>
      <c r="AU60" s="66">
        <f t="shared" si="162"/>
        <v>0</v>
      </c>
      <c r="AV60" s="41"/>
      <c r="AW60" s="41"/>
      <c r="AX60" s="66">
        <f t="shared" si="163"/>
        <v>0</v>
      </c>
      <c r="AY60" s="41"/>
      <c r="AZ60" s="41"/>
      <c r="BA60" s="66">
        <f t="shared" si="164"/>
        <v>0</v>
      </c>
      <c r="BB60" s="41"/>
      <c r="BC60" s="41"/>
      <c r="BD60" s="66">
        <f t="shared" si="165"/>
        <v>0</v>
      </c>
      <c r="BE60" s="41"/>
      <c r="BF60" s="41"/>
      <c r="BG60" s="66">
        <f t="shared" si="1430"/>
        <v>0</v>
      </c>
      <c r="BH60" s="36"/>
      <c r="BI60" s="41"/>
      <c r="BJ60" s="66">
        <f t="shared" si="167"/>
        <v>0</v>
      </c>
      <c r="BK60" s="36"/>
      <c r="BL60" s="41"/>
      <c r="BM60" s="66">
        <f t="shared" si="168"/>
        <v>0</v>
      </c>
      <c r="BN60" s="36"/>
      <c r="BO60" s="41"/>
      <c r="BP60" s="66">
        <f t="shared" si="169"/>
        <v>0</v>
      </c>
      <c r="BQ60" s="36"/>
      <c r="BR60" s="41"/>
      <c r="BS60" s="66">
        <f t="shared" si="170"/>
        <v>0</v>
      </c>
      <c r="BT60" s="36"/>
      <c r="BU60" s="41"/>
      <c r="BV60" s="66">
        <f t="shared" si="171"/>
        <v>0</v>
      </c>
      <c r="BW60" s="36"/>
      <c r="BX60" s="41"/>
      <c r="BY60" s="66">
        <f t="shared" si="172"/>
        <v>0</v>
      </c>
      <c r="BZ60" s="36"/>
      <c r="CA60" s="41"/>
      <c r="CB60" s="66">
        <f t="shared" si="1431"/>
        <v>0</v>
      </c>
      <c r="CC60" s="36">
        <f t="shared" si="174"/>
        <v>0</v>
      </c>
      <c r="CD60" s="41">
        <f t="shared" si="174"/>
        <v>0</v>
      </c>
      <c r="CE60" s="66">
        <f t="shared" si="174"/>
        <v>0</v>
      </c>
      <c r="CF60" s="41"/>
      <c r="CG60" s="41"/>
      <c r="CH60" s="66">
        <f t="shared" si="175"/>
        <v>0</v>
      </c>
      <c r="CI60" s="41"/>
      <c r="CJ60" s="41"/>
      <c r="CK60" s="66">
        <f t="shared" si="176"/>
        <v>0</v>
      </c>
      <c r="CL60" s="41"/>
      <c r="CM60" s="41"/>
      <c r="CN60" s="66">
        <f t="shared" si="177"/>
        <v>0</v>
      </c>
      <c r="CO60" s="41"/>
      <c r="CP60" s="41"/>
      <c r="CQ60" s="66">
        <f t="shared" si="178"/>
        <v>0</v>
      </c>
      <c r="CR60" s="41"/>
      <c r="CS60" s="41"/>
      <c r="CT60" s="66">
        <f t="shared" si="179"/>
        <v>0</v>
      </c>
      <c r="CU60" s="41"/>
      <c r="CV60" s="41"/>
      <c r="CW60" s="66">
        <f t="shared" si="180"/>
        <v>0</v>
      </c>
      <c r="CX60" s="41"/>
      <c r="CY60" s="41"/>
      <c r="CZ60" s="66">
        <f t="shared" si="181"/>
        <v>0</v>
      </c>
      <c r="DA60" s="36">
        <f t="shared" si="182"/>
        <v>0</v>
      </c>
      <c r="DB60" s="41">
        <f t="shared" si="183"/>
        <v>0</v>
      </c>
      <c r="DC60" s="66">
        <f t="shared" si="184"/>
        <v>0</v>
      </c>
      <c r="DD60" s="41"/>
      <c r="DE60" s="41"/>
      <c r="DF60" s="66">
        <f t="shared" si="185"/>
        <v>0</v>
      </c>
      <c r="DG60" s="41"/>
      <c r="DH60" s="41"/>
      <c r="DI60" s="66">
        <f t="shared" si="186"/>
        <v>0</v>
      </c>
      <c r="DJ60" s="41"/>
      <c r="DK60" s="41"/>
      <c r="DL60" s="66">
        <f t="shared" si="187"/>
        <v>0</v>
      </c>
      <c r="DM60" s="36">
        <f t="shared" si="188"/>
        <v>0</v>
      </c>
      <c r="DN60" s="41">
        <f t="shared" si="189"/>
        <v>0</v>
      </c>
      <c r="DO60" s="66">
        <f t="shared" si="190"/>
        <v>0</v>
      </c>
      <c r="DP60" s="41"/>
      <c r="DQ60" s="41"/>
      <c r="DR60" s="66">
        <f t="shared" si="191"/>
        <v>0</v>
      </c>
      <c r="DS60" s="41"/>
      <c r="DT60" s="41"/>
      <c r="DU60" s="66">
        <f t="shared" si="192"/>
        <v>0</v>
      </c>
      <c r="DV60" s="41"/>
      <c r="DW60" s="41"/>
      <c r="DX60" s="66">
        <f t="shared" si="193"/>
        <v>0</v>
      </c>
      <c r="DY60" s="36">
        <f t="shared" si="194"/>
        <v>0</v>
      </c>
      <c r="DZ60" s="41">
        <f t="shared" si="195"/>
        <v>0</v>
      </c>
      <c r="EA60" s="66">
        <f t="shared" si="196"/>
        <v>0</v>
      </c>
      <c r="EB60" s="41"/>
      <c r="EC60" s="41"/>
      <c r="ED60" s="66">
        <f t="shared" si="197"/>
        <v>0</v>
      </c>
      <c r="EE60" s="41"/>
      <c r="EF60" s="41"/>
      <c r="EG60" s="66">
        <f t="shared" si="198"/>
        <v>0</v>
      </c>
      <c r="EH60" s="41"/>
      <c r="EI60" s="41"/>
      <c r="EJ60" s="66">
        <f t="shared" si="199"/>
        <v>0</v>
      </c>
      <c r="EK60" s="41"/>
      <c r="EL60" s="41"/>
      <c r="EM60" s="66">
        <f t="shared" si="200"/>
        <v>0</v>
      </c>
      <c r="EN60" s="41"/>
      <c r="EO60" s="41"/>
      <c r="EP60" s="66">
        <f t="shared" si="201"/>
        <v>0</v>
      </c>
      <c r="EQ60" s="41"/>
      <c r="ER60" s="41"/>
      <c r="ES60" s="66">
        <f t="shared" si="202"/>
        <v>0</v>
      </c>
      <c r="ET60" s="41"/>
      <c r="EU60" s="41"/>
      <c r="EV60" s="66">
        <f t="shared" si="203"/>
        <v>0</v>
      </c>
      <c r="EW60" s="36">
        <f t="shared" si="204"/>
        <v>0</v>
      </c>
      <c r="EX60" s="41">
        <f t="shared" si="205"/>
        <v>0</v>
      </c>
      <c r="EY60" s="66">
        <f t="shared" si="206"/>
        <v>0</v>
      </c>
      <c r="EZ60" s="41"/>
      <c r="FA60" s="41"/>
      <c r="FB60" s="66">
        <f t="shared" si="207"/>
        <v>0</v>
      </c>
      <c r="FC60" s="41"/>
      <c r="FD60" s="41"/>
      <c r="FE60" s="66">
        <f t="shared" si="208"/>
        <v>0</v>
      </c>
      <c r="FF60" s="36">
        <f t="shared" si="209"/>
        <v>0</v>
      </c>
      <c r="FG60" s="41">
        <f t="shared" si="210"/>
        <v>0</v>
      </c>
      <c r="FH60" s="66">
        <f t="shared" si="211"/>
        <v>0</v>
      </c>
      <c r="FI60" s="41"/>
      <c r="FJ60" s="41"/>
      <c r="FK60" s="66">
        <f t="shared" si="212"/>
        <v>0</v>
      </c>
      <c r="FL60" s="41"/>
      <c r="FM60" s="41"/>
      <c r="FN60" s="66">
        <f t="shared" si="213"/>
        <v>0</v>
      </c>
      <c r="FO60" s="41"/>
      <c r="FP60" s="41"/>
      <c r="FQ60" s="66">
        <f t="shared" si="214"/>
        <v>0</v>
      </c>
      <c r="FR60" s="41"/>
      <c r="FS60" s="41"/>
      <c r="FT60" s="66">
        <f t="shared" si="215"/>
        <v>0</v>
      </c>
      <c r="FU60" s="36">
        <f t="shared" si="216"/>
        <v>0</v>
      </c>
      <c r="FV60" s="41">
        <f t="shared" si="217"/>
        <v>0</v>
      </c>
      <c r="FW60" s="66">
        <f t="shared" si="218"/>
        <v>0</v>
      </c>
      <c r="FX60" s="41"/>
      <c r="FY60" s="41"/>
      <c r="FZ60" s="66">
        <f t="shared" si="219"/>
        <v>0</v>
      </c>
      <c r="GA60" s="36"/>
      <c r="GB60" s="41"/>
      <c r="GC60" s="66">
        <f t="shared" si="220"/>
        <v>0</v>
      </c>
      <c r="GD60" s="41"/>
      <c r="GE60" s="41"/>
      <c r="GF60" s="66">
        <f t="shared" si="221"/>
        <v>0</v>
      </c>
      <c r="GG60" s="36">
        <f t="shared" si="222"/>
        <v>0</v>
      </c>
      <c r="GH60" s="41">
        <f t="shared" si="223"/>
        <v>0</v>
      </c>
      <c r="GI60" s="66">
        <f t="shared" si="224"/>
        <v>0</v>
      </c>
      <c r="GJ60" s="36">
        <f t="shared" si="225"/>
        <v>0</v>
      </c>
      <c r="GK60" s="41">
        <f t="shared" si="226"/>
        <v>0</v>
      </c>
      <c r="GL60" s="66">
        <f t="shared" si="227"/>
        <v>0</v>
      </c>
      <c r="GM60" s="41"/>
      <c r="GN60" s="41"/>
      <c r="GO60" s="66">
        <f t="shared" si="228"/>
        <v>0</v>
      </c>
      <c r="GP60" s="41"/>
      <c r="GQ60" s="41"/>
      <c r="GR60" s="66">
        <f t="shared" si="229"/>
        <v>0</v>
      </c>
      <c r="GS60" s="41"/>
      <c r="GT60" s="41"/>
      <c r="GU60" s="66">
        <f t="shared" si="230"/>
        <v>0</v>
      </c>
      <c r="GV60" s="41"/>
      <c r="GW60" s="41"/>
      <c r="GX60" s="66">
        <f t="shared" si="231"/>
        <v>0</v>
      </c>
      <c r="GY60" s="41"/>
      <c r="GZ60" s="41"/>
      <c r="HA60" s="66">
        <f t="shared" si="232"/>
        <v>0</v>
      </c>
      <c r="HB60" s="41"/>
      <c r="HC60" s="41"/>
      <c r="HD60" s="66">
        <f t="shared" si="233"/>
        <v>0</v>
      </c>
      <c r="HE60" s="36">
        <f t="shared" si="234"/>
        <v>0</v>
      </c>
      <c r="HF60" s="41">
        <f t="shared" si="235"/>
        <v>0</v>
      </c>
      <c r="HG60" s="66">
        <f t="shared" si="236"/>
        <v>0</v>
      </c>
      <c r="HH60" s="41"/>
      <c r="HI60" s="41"/>
      <c r="HJ60" s="66">
        <f t="shared" si="237"/>
        <v>0</v>
      </c>
      <c r="HK60" s="36"/>
      <c r="HL60" s="41"/>
      <c r="HM60" s="66">
        <f t="shared" si="238"/>
        <v>0</v>
      </c>
      <c r="HN60" s="36">
        <f t="shared" si="239"/>
        <v>0</v>
      </c>
      <c r="HO60" s="41">
        <f t="shared" si="240"/>
        <v>0</v>
      </c>
      <c r="HP60" s="66">
        <f t="shared" si="241"/>
        <v>0</v>
      </c>
      <c r="HQ60" s="41"/>
      <c r="HR60" s="41"/>
      <c r="HS60" s="66">
        <f t="shared" si="242"/>
        <v>0</v>
      </c>
      <c r="HT60" s="36"/>
      <c r="HU60" s="41"/>
      <c r="HV60" s="66">
        <f t="shared" si="243"/>
        <v>0</v>
      </c>
      <c r="HW60" s="41"/>
      <c r="HX60" s="41"/>
      <c r="HY60" s="66">
        <f t="shared" si="244"/>
        <v>0</v>
      </c>
      <c r="HZ60" s="36"/>
      <c r="IA60" s="41"/>
      <c r="IB60" s="66">
        <f t="shared" si="245"/>
        <v>0</v>
      </c>
      <c r="IC60" s="36">
        <f t="shared" si="246"/>
        <v>0</v>
      </c>
      <c r="ID60" s="41">
        <f t="shared" si="247"/>
        <v>0</v>
      </c>
      <c r="IE60" s="66">
        <f t="shared" si="248"/>
        <v>0</v>
      </c>
      <c r="IF60" s="41"/>
      <c r="IG60" s="41"/>
      <c r="IH60" s="66">
        <f t="shared" si="249"/>
        <v>0</v>
      </c>
      <c r="II60" s="36"/>
      <c r="IJ60" s="41"/>
      <c r="IK60" s="66">
        <f t="shared" si="250"/>
        <v>0</v>
      </c>
      <c r="IL60" s="41"/>
      <c r="IM60" s="41"/>
      <c r="IN60" s="66">
        <f t="shared" si="251"/>
        <v>0</v>
      </c>
      <c r="IO60" s="36">
        <f t="shared" si="252"/>
        <v>0</v>
      </c>
      <c r="IP60" s="41">
        <f t="shared" si="253"/>
        <v>0</v>
      </c>
      <c r="IQ60" s="66">
        <f t="shared" si="254"/>
        <v>0</v>
      </c>
      <c r="IR60" s="41"/>
      <c r="IS60" s="41"/>
      <c r="IT60" s="66">
        <f t="shared" si="255"/>
        <v>0</v>
      </c>
      <c r="IU60" s="41"/>
      <c r="IV60" s="41"/>
      <c r="IW60" s="66">
        <f t="shared" si="256"/>
        <v>0</v>
      </c>
      <c r="IX60" s="41"/>
      <c r="IY60" s="41"/>
      <c r="IZ60" s="66">
        <f t="shared" si="257"/>
        <v>0</v>
      </c>
      <c r="JA60" s="36">
        <f t="shared" si="258"/>
        <v>0</v>
      </c>
      <c r="JB60" s="41">
        <f t="shared" si="259"/>
        <v>0</v>
      </c>
      <c r="JC60" s="66">
        <f t="shared" si="260"/>
        <v>0</v>
      </c>
      <c r="JD60" s="41"/>
      <c r="JE60" s="41"/>
      <c r="JF60" s="66">
        <f t="shared" si="261"/>
        <v>0</v>
      </c>
      <c r="JG60" s="41"/>
      <c r="JH60" s="41"/>
      <c r="JI60" s="66">
        <f t="shared" si="262"/>
        <v>0</v>
      </c>
      <c r="JJ60" s="41"/>
      <c r="JK60" s="41"/>
      <c r="JL60" s="66">
        <f t="shared" si="263"/>
        <v>0</v>
      </c>
      <c r="JM60" s="36">
        <f t="shared" si="264"/>
        <v>0</v>
      </c>
      <c r="JN60" s="41">
        <f t="shared" si="265"/>
        <v>0</v>
      </c>
      <c r="JO60" s="66">
        <f t="shared" si="266"/>
        <v>0</v>
      </c>
      <c r="JP60" s="41"/>
      <c r="JQ60" s="41"/>
      <c r="JR60" s="66">
        <f t="shared" si="267"/>
        <v>0</v>
      </c>
      <c r="JS60" s="36"/>
      <c r="JT60" s="41"/>
      <c r="JU60" s="66">
        <f t="shared" si="268"/>
        <v>0</v>
      </c>
      <c r="JV60" s="36"/>
      <c r="JW60" s="41"/>
      <c r="JX60" s="66">
        <f t="shared" si="269"/>
        <v>0</v>
      </c>
      <c r="JY60" s="36">
        <f t="shared" si="270"/>
        <v>0</v>
      </c>
      <c r="JZ60" s="41">
        <f t="shared" si="271"/>
        <v>0</v>
      </c>
      <c r="KA60" s="66">
        <f t="shared" si="272"/>
        <v>0</v>
      </c>
      <c r="KB60" s="41"/>
      <c r="KC60" s="41"/>
      <c r="KD60" s="66">
        <f t="shared" si="273"/>
        <v>0</v>
      </c>
      <c r="KE60" s="36">
        <f t="shared" si="274"/>
        <v>0</v>
      </c>
      <c r="KF60" s="41">
        <f t="shared" si="275"/>
        <v>0</v>
      </c>
      <c r="KG60" s="66">
        <f t="shared" si="276"/>
        <v>0</v>
      </c>
      <c r="KH60" s="36"/>
      <c r="KI60" s="41"/>
      <c r="KJ60" s="66">
        <f t="shared" si="277"/>
        <v>0</v>
      </c>
      <c r="KK60" s="41"/>
      <c r="KL60" s="41"/>
      <c r="KM60" s="66">
        <f t="shared" si="278"/>
        <v>0</v>
      </c>
      <c r="KN60" s="41"/>
      <c r="KO60" s="41"/>
      <c r="KP60" s="66">
        <f t="shared" si="279"/>
        <v>0</v>
      </c>
      <c r="KQ60" s="36">
        <f t="shared" si="280"/>
        <v>0</v>
      </c>
      <c r="KR60" s="41">
        <f t="shared" si="281"/>
        <v>0</v>
      </c>
      <c r="KS60" s="66">
        <f t="shared" si="282"/>
        <v>0</v>
      </c>
      <c r="KT60" s="41"/>
      <c r="KU60" s="41"/>
      <c r="KV60" s="66">
        <f t="shared" si="283"/>
        <v>0</v>
      </c>
      <c r="KW60" s="41"/>
      <c r="KX60" s="41"/>
      <c r="KY60" s="66">
        <f t="shared" si="284"/>
        <v>0</v>
      </c>
      <c r="KZ60" s="41"/>
      <c r="LA60" s="41"/>
      <c r="LB60" s="66">
        <f t="shared" si="285"/>
        <v>0</v>
      </c>
      <c r="LC60" s="41"/>
      <c r="LD60" s="41"/>
      <c r="LE60" s="66">
        <f t="shared" si="286"/>
        <v>0</v>
      </c>
      <c r="LF60" s="41"/>
      <c r="LG60" s="41"/>
      <c r="LH60" s="66">
        <f t="shared" si="287"/>
        <v>0</v>
      </c>
      <c r="LI60" s="41"/>
      <c r="LJ60" s="41"/>
      <c r="LK60" s="66">
        <f t="shared" si="288"/>
        <v>0</v>
      </c>
      <c r="LL60" s="41"/>
      <c r="LM60" s="41"/>
      <c r="LN60" s="66">
        <f t="shared" si="289"/>
        <v>0</v>
      </c>
      <c r="LO60" s="36">
        <f t="shared" si="290"/>
        <v>0</v>
      </c>
      <c r="LP60" s="41">
        <f t="shared" si="291"/>
        <v>0</v>
      </c>
      <c r="LQ60" s="66">
        <f t="shared" si="292"/>
        <v>0</v>
      </c>
      <c r="LR60" s="41"/>
      <c r="LS60" s="41"/>
      <c r="LT60" s="66">
        <f t="shared" si="293"/>
        <v>0</v>
      </c>
      <c r="LU60" s="41"/>
      <c r="LV60" s="41"/>
      <c r="LW60" s="66">
        <f t="shared" si="294"/>
        <v>0</v>
      </c>
      <c r="LX60" s="36">
        <f t="shared" si="295"/>
        <v>0</v>
      </c>
      <c r="LY60" s="41">
        <f t="shared" si="296"/>
        <v>0</v>
      </c>
      <c r="LZ60" s="66">
        <f t="shared" si="297"/>
        <v>0</v>
      </c>
      <c r="MA60" s="36">
        <f t="shared" si="298"/>
        <v>0</v>
      </c>
      <c r="MB60" s="41">
        <f t="shared" si="299"/>
        <v>0</v>
      </c>
      <c r="MC60" s="66">
        <f t="shared" si="300"/>
        <v>0</v>
      </c>
      <c r="MD60" s="41"/>
      <c r="ME60" s="41"/>
      <c r="MF60" s="66">
        <f t="shared" si="301"/>
        <v>0</v>
      </c>
      <c r="MG60" s="41"/>
      <c r="MH60" s="41"/>
      <c r="MI60" s="66">
        <f t="shared" si="302"/>
        <v>0</v>
      </c>
      <c r="MJ60" s="41"/>
      <c r="MK60" s="41"/>
      <c r="ML60" s="66">
        <f t="shared" si="303"/>
        <v>0</v>
      </c>
      <c r="MM60" s="41"/>
      <c r="MN60" s="41"/>
      <c r="MO60" s="66">
        <f t="shared" si="304"/>
        <v>0</v>
      </c>
      <c r="MP60" s="41"/>
      <c r="MQ60" s="41"/>
      <c r="MR60" s="66">
        <f t="shared" si="305"/>
        <v>0</v>
      </c>
      <c r="MS60" s="36"/>
      <c r="MT60" s="41"/>
      <c r="MU60" s="66">
        <f t="shared" si="306"/>
        <v>0</v>
      </c>
      <c r="MV60" s="41"/>
      <c r="MW60" s="41"/>
      <c r="MX60" s="66">
        <f t="shared" si="307"/>
        <v>0</v>
      </c>
      <c r="MY60" s="41"/>
      <c r="MZ60" s="41"/>
      <c r="NA60" s="66">
        <f t="shared" si="308"/>
        <v>0</v>
      </c>
      <c r="NB60" s="41"/>
      <c r="NC60" s="41"/>
      <c r="ND60" s="66">
        <f t="shared" si="309"/>
        <v>0</v>
      </c>
      <c r="NE60" s="36"/>
      <c r="NF60" s="41"/>
      <c r="NG60" s="66">
        <f t="shared" si="310"/>
        <v>0</v>
      </c>
      <c r="NH60" s="36"/>
      <c r="NI60" s="41"/>
      <c r="NJ60" s="66">
        <f t="shared" si="311"/>
        <v>0</v>
      </c>
      <c r="NK60" s="36">
        <f t="shared" si="312"/>
        <v>0</v>
      </c>
      <c r="NL60" s="41">
        <f t="shared" si="313"/>
        <v>0</v>
      </c>
      <c r="NM60" s="66">
        <f t="shared" si="314"/>
        <v>0</v>
      </c>
      <c r="NN60" s="41"/>
      <c r="NO60" s="41"/>
      <c r="NP60" s="66">
        <f t="shared" si="315"/>
        <v>0</v>
      </c>
      <c r="NQ60" s="41"/>
      <c r="NR60" s="41"/>
      <c r="NS60" s="66">
        <f t="shared" si="316"/>
        <v>0</v>
      </c>
      <c r="NT60" s="41"/>
      <c r="NU60" s="41"/>
      <c r="NV60" s="66">
        <f t="shared" si="317"/>
        <v>0</v>
      </c>
      <c r="NW60" s="36"/>
      <c r="NX60" s="41"/>
      <c r="NY60" s="66">
        <f t="shared" si="318"/>
        <v>0</v>
      </c>
      <c r="NZ60" s="41"/>
      <c r="OA60" s="41"/>
      <c r="OB60" s="66">
        <f t="shared" si="319"/>
        <v>0</v>
      </c>
      <c r="OC60" s="41"/>
      <c r="OD60" s="41"/>
      <c r="OE60" s="66">
        <f t="shared" si="1432"/>
        <v>0</v>
      </c>
      <c r="OF60" s="36">
        <f t="shared" si="321"/>
        <v>0</v>
      </c>
      <c r="OG60" s="41">
        <f t="shared" si="321"/>
        <v>0</v>
      </c>
      <c r="OH60" s="66">
        <f t="shared" si="321"/>
        <v>0</v>
      </c>
      <c r="OI60" s="36"/>
      <c r="OJ60" s="41"/>
      <c r="OK60" s="66">
        <f t="shared" si="322"/>
        <v>0</v>
      </c>
      <c r="OL60" s="36"/>
      <c r="OM60" s="41"/>
      <c r="ON60" s="66">
        <f t="shared" si="323"/>
        <v>0</v>
      </c>
      <c r="OO60" s="36"/>
      <c r="OP60" s="41"/>
      <c r="OQ60" s="66">
        <f t="shared" si="324"/>
        <v>0</v>
      </c>
      <c r="OR60" s="36"/>
      <c r="OS60" s="41"/>
      <c r="OT60" s="66">
        <f t="shared" si="325"/>
        <v>0</v>
      </c>
      <c r="OU60" s="36"/>
      <c r="OV60" s="41"/>
      <c r="OW60" s="66">
        <f t="shared" si="326"/>
        <v>0</v>
      </c>
      <c r="OX60" s="36"/>
      <c r="OY60" s="41"/>
      <c r="OZ60" s="66">
        <f t="shared" si="327"/>
        <v>0</v>
      </c>
      <c r="PA60" s="36"/>
      <c r="PB60" s="41"/>
      <c r="PC60" s="66">
        <f t="shared" si="1433"/>
        <v>0</v>
      </c>
      <c r="PD60" s="36"/>
      <c r="PE60" s="41"/>
      <c r="PF60" s="66">
        <f t="shared" si="1434"/>
        <v>0</v>
      </c>
      <c r="PG60" s="36"/>
      <c r="PH60" s="41"/>
      <c r="PI60" s="66">
        <f t="shared" si="1435"/>
        <v>0</v>
      </c>
      <c r="PJ60" s="36"/>
      <c r="PK60" s="41"/>
      <c r="PL60" s="66">
        <f t="shared" si="1436"/>
        <v>0</v>
      </c>
      <c r="PM60" s="36">
        <f t="shared" si="332"/>
        <v>0</v>
      </c>
      <c r="PN60" s="41">
        <f t="shared" si="332"/>
        <v>0</v>
      </c>
      <c r="PO60" s="66">
        <f t="shared" si="332"/>
        <v>0</v>
      </c>
      <c r="PP60" s="36"/>
      <c r="PQ60" s="41"/>
      <c r="PR60" s="66">
        <f t="shared" si="333"/>
        <v>0</v>
      </c>
      <c r="PS60" s="36"/>
      <c r="PT60" s="41"/>
      <c r="PU60" s="66">
        <f t="shared" si="334"/>
        <v>0</v>
      </c>
      <c r="PV60" s="41"/>
      <c r="PW60" s="41"/>
      <c r="PX60" s="66">
        <f t="shared" si="335"/>
        <v>0</v>
      </c>
      <c r="PY60" s="36">
        <f t="shared" si="336"/>
        <v>0</v>
      </c>
      <c r="PZ60" s="41">
        <f t="shared" si="337"/>
        <v>0</v>
      </c>
      <c r="QA60" s="66">
        <f t="shared" si="338"/>
        <v>0</v>
      </c>
      <c r="QB60" s="36">
        <f t="shared" si="1437"/>
        <v>0</v>
      </c>
      <c r="QC60" s="41">
        <f t="shared" si="1438"/>
        <v>0</v>
      </c>
      <c r="QD60" s="66">
        <f t="shared" si="1439"/>
        <v>0</v>
      </c>
      <c r="QE60" s="36">
        <f t="shared" si="1440"/>
        <v>0</v>
      </c>
      <c r="QF60" s="41">
        <f t="shared" si="1441"/>
        <v>0</v>
      </c>
      <c r="QG60" s="66">
        <f t="shared" si="1442"/>
        <v>0</v>
      </c>
      <c r="QH60" s="36">
        <f t="shared" si="1443"/>
        <v>0</v>
      </c>
      <c r="QI60" s="41">
        <f t="shared" si="1444"/>
        <v>0</v>
      </c>
      <c r="QJ60" s="66">
        <f t="shared" si="1445"/>
        <v>0</v>
      </c>
      <c r="QK60" s="36"/>
      <c r="QL60" s="41"/>
      <c r="QM60" s="57"/>
      <c r="QN60" s="36">
        <f t="shared" si="339"/>
        <v>0</v>
      </c>
      <c r="QO60" s="41">
        <f t="shared" si="340"/>
        <v>0</v>
      </c>
      <c r="QP60" s="66">
        <f t="shared" si="341"/>
        <v>0</v>
      </c>
      <c r="QQ60" s="36">
        <f t="shared" si="1446"/>
        <v>0</v>
      </c>
      <c r="QR60" s="41">
        <f t="shared" si="1447"/>
        <v>0</v>
      </c>
      <c r="QS60" s="66">
        <f t="shared" si="1448"/>
        <v>0</v>
      </c>
    </row>
    <row r="61" spans="1:461" ht="16.5" thickBot="1">
      <c r="A61" s="5">
        <v>49</v>
      </c>
      <c r="B61" s="20" t="s">
        <v>50</v>
      </c>
      <c r="C61" s="44">
        <f>SUM(C58:C60)</f>
        <v>0</v>
      </c>
      <c r="D61" s="44">
        <f>SUM(D58:D60)</f>
        <v>0</v>
      </c>
      <c r="E61" s="65">
        <f t="shared" si="146"/>
        <v>0</v>
      </c>
      <c r="F61" s="44">
        <f t="shared" ref="F61" si="1639">SUM(F58:F60)</f>
        <v>0</v>
      </c>
      <c r="G61" s="44">
        <f t="shared" ref="G61" si="1640">SUM(G58:G60)</f>
        <v>0</v>
      </c>
      <c r="H61" s="65">
        <f t="shared" si="147"/>
        <v>0</v>
      </c>
      <c r="I61" s="44">
        <f t="shared" ref="I61" si="1641">SUM(I58:I60)</f>
        <v>0</v>
      </c>
      <c r="J61" s="44">
        <f t="shared" ref="J61" si="1642">SUM(J58:J60)</f>
        <v>0</v>
      </c>
      <c r="K61" s="65">
        <f t="shared" si="148"/>
        <v>0</v>
      </c>
      <c r="L61" s="44">
        <f t="shared" ref="L61" si="1643">SUM(L58:L60)</f>
        <v>0</v>
      </c>
      <c r="M61" s="44">
        <f t="shared" ref="M61" si="1644">SUM(M58:M60)</f>
        <v>0</v>
      </c>
      <c r="N61" s="65">
        <f t="shared" si="149"/>
        <v>0</v>
      </c>
      <c r="O61" s="44">
        <f t="shared" ref="O61" si="1645">SUM(O58:O60)</f>
        <v>0</v>
      </c>
      <c r="P61" s="44">
        <f t="shared" ref="P61" si="1646">SUM(P58:P60)</f>
        <v>0</v>
      </c>
      <c r="Q61" s="65">
        <f t="shared" si="150"/>
        <v>0</v>
      </c>
      <c r="R61" s="44">
        <f t="shared" ref="R61" si="1647">SUM(R58:R60)</f>
        <v>0</v>
      </c>
      <c r="S61" s="44">
        <f t="shared" ref="S61" si="1648">SUM(S58:S60)</f>
        <v>0</v>
      </c>
      <c r="T61" s="65">
        <f t="shared" si="151"/>
        <v>0</v>
      </c>
      <c r="U61" s="44">
        <f t="shared" ref="U61" si="1649">SUM(U58:U60)</f>
        <v>0</v>
      </c>
      <c r="V61" s="44">
        <f t="shared" ref="V61" si="1650">SUM(V58:V60)</f>
        <v>0</v>
      </c>
      <c r="W61" s="65">
        <f t="shared" si="152"/>
        <v>0</v>
      </c>
      <c r="X61" s="44">
        <f t="shared" ref="X61" si="1651">SUM(X58:X60)</f>
        <v>0</v>
      </c>
      <c r="Y61" s="44">
        <f t="shared" ref="Y61" si="1652">SUM(Y58:Y60)</f>
        <v>0</v>
      </c>
      <c r="Z61" s="65">
        <f t="shared" si="153"/>
        <v>0</v>
      </c>
      <c r="AA61" s="44">
        <f t="shared" ref="AA61" si="1653">SUM(AA58:AA60)</f>
        <v>0</v>
      </c>
      <c r="AB61" s="44">
        <f t="shared" ref="AB61" si="1654">SUM(AB58:AB60)</f>
        <v>0</v>
      </c>
      <c r="AC61" s="65">
        <f t="shared" si="154"/>
        <v>0</v>
      </c>
      <c r="AD61" s="43">
        <f t="shared" si="155"/>
        <v>0</v>
      </c>
      <c r="AE61" s="44">
        <f t="shared" si="156"/>
        <v>0</v>
      </c>
      <c r="AF61" s="65">
        <f t="shared" si="157"/>
        <v>0</v>
      </c>
      <c r="AG61" s="44">
        <f t="shared" ref="AG61" si="1655">SUM(AG58:AG60)</f>
        <v>0</v>
      </c>
      <c r="AH61" s="44">
        <f t="shared" ref="AH61" si="1656">SUM(AH58:AH60)</f>
        <v>0</v>
      </c>
      <c r="AI61" s="65">
        <f t="shared" si="158"/>
        <v>0</v>
      </c>
      <c r="AJ61" s="44">
        <f t="shared" ref="AJ61" si="1657">SUM(AJ58:AJ60)</f>
        <v>0</v>
      </c>
      <c r="AK61" s="44">
        <f t="shared" ref="AK61" si="1658">SUM(AK58:AK60)</f>
        <v>0</v>
      </c>
      <c r="AL61" s="65">
        <f t="shared" si="159"/>
        <v>0</v>
      </c>
      <c r="AM61" s="44">
        <f t="shared" ref="AM61" si="1659">SUM(AM58:AM60)</f>
        <v>0</v>
      </c>
      <c r="AN61" s="44">
        <f t="shared" ref="AN61" si="1660">SUM(AN58:AN60)</f>
        <v>0</v>
      </c>
      <c r="AO61" s="65">
        <f t="shared" si="160"/>
        <v>0</v>
      </c>
      <c r="AP61" s="44">
        <f t="shared" ref="AP61" si="1661">SUM(AP58:AP60)</f>
        <v>0</v>
      </c>
      <c r="AQ61" s="44">
        <f t="shared" ref="AQ61" si="1662">SUM(AQ58:AQ60)</f>
        <v>0</v>
      </c>
      <c r="AR61" s="65">
        <f t="shared" si="161"/>
        <v>0</v>
      </c>
      <c r="AS61" s="44">
        <f t="shared" ref="AS61" si="1663">SUM(AS58:AS60)</f>
        <v>0</v>
      </c>
      <c r="AT61" s="44">
        <f t="shared" ref="AT61" si="1664">SUM(AT58:AT60)</f>
        <v>0</v>
      </c>
      <c r="AU61" s="65">
        <f t="shared" si="162"/>
        <v>0</v>
      </c>
      <c r="AV61" s="44">
        <f t="shared" ref="AV61" si="1665">SUM(AV58:AV60)</f>
        <v>0</v>
      </c>
      <c r="AW61" s="44">
        <f t="shared" ref="AW61" si="1666">SUM(AW58:AW60)</f>
        <v>0</v>
      </c>
      <c r="AX61" s="65">
        <f t="shared" si="163"/>
        <v>0</v>
      </c>
      <c r="AY61" s="44">
        <f t="shared" ref="AY61" si="1667">SUM(AY58:AY60)</f>
        <v>0</v>
      </c>
      <c r="AZ61" s="44">
        <f t="shared" ref="AZ61" si="1668">SUM(AZ58:AZ60)</f>
        <v>0</v>
      </c>
      <c r="BA61" s="65">
        <f t="shared" si="164"/>
        <v>0</v>
      </c>
      <c r="BB61" s="44">
        <f t="shared" ref="BB61" si="1669">SUM(BB58:BB60)</f>
        <v>0</v>
      </c>
      <c r="BC61" s="44">
        <f t="shared" ref="BC61" si="1670">SUM(BC58:BC60)</f>
        <v>0</v>
      </c>
      <c r="BD61" s="65">
        <f t="shared" si="165"/>
        <v>0</v>
      </c>
      <c r="BE61" s="44">
        <f t="shared" ref="BE61:BF61" si="1671">SUM(BE58:BE60)</f>
        <v>0</v>
      </c>
      <c r="BF61" s="44">
        <f t="shared" si="1671"/>
        <v>0</v>
      </c>
      <c r="BG61" s="65">
        <f t="shared" si="1430"/>
        <v>0</v>
      </c>
      <c r="BH61" s="43">
        <f t="shared" ref="BH61:BI61" si="1672">SUM(BH58:BH60)</f>
        <v>0</v>
      </c>
      <c r="BI61" s="44">
        <f t="shared" si="1672"/>
        <v>0</v>
      </c>
      <c r="BJ61" s="65">
        <f t="shared" si="167"/>
        <v>0</v>
      </c>
      <c r="BK61" s="43">
        <f t="shared" ref="BK61:BL61" si="1673">SUM(BK58:BK60)</f>
        <v>0</v>
      </c>
      <c r="BL61" s="44">
        <f t="shared" si="1673"/>
        <v>0</v>
      </c>
      <c r="BM61" s="65">
        <f t="shared" si="168"/>
        <v>0</v>
      </c>
      <c r="BN61" s="43">
        <f t="shared" ref="BN61:BO61" si="1674">SUM(BN58:BN60)</f>
        <v>0</v>
      </c>
      <c r="BO61" s="44">
        <f t="shared" si="1674"/>
        <v>0</v>
      </c>
      <c r="BP61" s="65">
        <f t="shared" si="169"/>
        <v>0</v>
      </c>
      <c r="BQ61" s="43">
        <f t="shared" ref="BQ61:BR61" si="1675">SUM(BQ58:BQ60)</f>
        <v>0</v>
      </c>
      <c r="BR61" s="44">
        <f t="shared" si="1675"/>
        <v>0</v>
      </c>
      <c r="BS61" s="65">
        <f t="shared" si="170"/>
        <v>0</v>
      </c>
      <c r="BT61" s="43">
        <f t="shared" ref="BT61:BU61" si="1676">SUM(BT58:BT60)</f>
        <v>0</v>
      </c>
      <c r="BU61" s="44">
        <f t="shared" si="1676"/>
        <v>0</v>
      </c>
      <c r="BV61" s="65">
        <f t="shared" si="171"/>
        <v>0</v>
      </c>
      <c r="BW61" s="43">
        <f t="shared" ref="BW61:BX61" si="1677">SUM(BW58:BW60)</f>
        <v>0</v>
      </c>
      <c r="BX61" s="44">
        <f t="shared" si="1677"/>
        <v>0</v>
      </c>
      <c r="BY61" s="65">
        <f t="shared" si="172"/>
        <v>0</v>
      </c>
      <c r="BZ61" s="43">
        <f t="shared" ref="BZ61:CA61" si="1678">SUM(BZ58:BZ60)</f>
        <v>0</v>
      </c>
      <c r="CA61" s="44">
        <f t="shared" si="1678"/>
        <v>0</v>
      </c>
      <c r="CB61" s="65">
        <f t="shared" si="1431"/>
        <v>0</v>
      </c>
      <c r="CC61" s="43">
        <f t="shared" si="174"/>
        <v>0</v>
      </c>
      <c r="CD61" s="44">
        <f t="shared" si="174"/>
        <v>0</v>
      </c>
      <c r="CE61" s="65">
        <f t="shared" si="174"/>
        <v>0</v>
      </c>
      <c r="CF61" s="44">
        <f t="shared" ref="CF61" si="1679">SUM(CF58:CF60)</f>
        <v>0</v>
      </c>
      <c r="CG61" s="44">
        <f t="shared" ref="CG61" si="1680">SUM(CG58:CG60)</f>
        <v>0</v>
      </c>
      <c r="CH61" s="65">
        <f t="shared" si="175"/>
        <v>0</v>
      </c>
      <c r="CI61" s="44">
        <f t="shared" ref="CI61" si="1681">SUM(CI58:CI60)</f>
        <v>0</v>
      </c>
      <c r="CJ61" s="44">
        <f t="shared" ref="CJ61" si="1682">SUM(CJ58:CJ60)</f>
        <v>0</v>
      </c>
      <c r="CK61" s="65">
        <f t="shared" si="176"/>
        <v>0</v>
      </c>
      <c r="CL61" s="44">
        <f t="shared" ref="CL61" si="1683">SUM(CL58:CL60)</f>
        <v>0</v>
      </c>
      <c r="CM61" s="44">
        <f t="shared" ref="CM61" si="1684">SUM(CM58:CM60)</f>
        <v>0</v>
      </c>
      <c r="CN61" s="65">
        <f t="shared" si="177"/>
        <v>0</v>
      </c>
      <c r="CO61" s="44">
        <f t="shared" ref="CO61" si="1685">SUM(CO58:CO60)</f>
        <v>0</v>
      </c>
      <c r="CP61" s="44">
        <f t="shared" ref="CP61" si="1686">SUM(CP58:CP60)</f>
        <v>0</v>
      </c>
      <c r="CQ61" s="65">
        <f t="shared" si="178"/>
        <v>0</v>
      </c>
      <c r="CR61" s="44">
        <f t="shared" ref="CR61:CS61" si="1687">SUM(CR58:CR60)</f>
        <v>0</v>
      </c>
      <c r="CS61" s="44">
        <f t="shared" si="1687"/>
        <v>0</v>
      </c>
      <c r="CT61" s="65">
        <f t="shared" si="179"/>
        <v>0</v>
      </c>
      <c r="CU61" s="44">
        <f t="shared" ref="CU61:CV61" si="1688">SUM(CU58:CU60)</f>
        <v>0</v>
      </c>
      <c r="CV61" s="44">
        <f t="shared" si="1688"/>
        <v>0</v>
      </c>
      <c r="CW61" s="65">
        <f t="shared" si="180"/>
        <v>0</v>
      </c>
      <c r="CX61" s="44">
        <f t="shared" ref="CX61:CY61" si="1689">SUM(CX58:CX60)</f>
        <v>0</v>
      </c>
      <c r="CY61" s="44">
        <f t="shared" si="1689"/>
        <v>0</v>
      </c>
      <c r="CZ61" s="65">
        <f t="shared" si="181"/>
        <v>0</v>
      </c>
      <c r="DA61" s="43">
        <f t="shared" si="182"/>
        <v>0</v>
      </c>
      <c r="DB61" s="44">
        <f t="shared" si="183"/>
        <v>0</v>
      </c>
      <c r="DC61" s="65">
        <f t="shared" si="184"/>
        <v>0</v>
      </c>
      <c r="DD61" s="44">
        <f t="shared" ref="DD61:DE61" si="1690">SUM(DD58:DD60)</f>
        <v>0</v>
      </c>
      <c r="DE61" s="44">
        <f t="shared" si="1690"/>
        <v>0</v>
      </c>
      <c r="DF61" s="65">
        <f t="shared" si="185"/>
        <v>0</v>
      </c>
      <c r="DG61" s="44">
        <f t="shared" ref="DG61:DH61" si="1691">SUM(DG58:DG60)</f>
        <v>0</v>
      </c>
      <c r="DH61" s="44">
        <f t="shared" si="1691"/>
        <v>0</v>
      </c>
      <c r="DI61" s="65">
        <f t="shared" si="186"/>
        <v>0</v>
      </c>
      <c r="DJ61" s="44">
        <f t="shared" ref="DJ61:DK61" si="1692">SUM(DJ58:DJ60)</f>
        <v>0</v>
      </c>
      <c r="DK61" s="44">
        <f t="shared" si="1692"/>
        <v>0</v>
      </c>
      <c r="DL61" s="65">
        <f t="shared" si="187"/>
        <v>0</v>
      </c>
      <c r="DM61" s="43">
        <f t="shared" si="188"/>
        <v>0</v>
      </c>
      <c r="DN61" s="44">
        <f t="shared" si="189"/>
        <v>0</v>
      </c>
      <c r="DO61" s="65">
        <f t="shared" si="190"/>
        <v>0</v>
      </c>
      <c r="DP61" s="44">
        <f t="shared" ref="DP61:DQ61" si="1693">SUM(DP58:DP60)</f>
        <v>0</v>
      </c>
      <c r="DQ61" s="44">
        <f t="shared" si="1693"/>
        <v>0</v>
      </c>
      <c r="DR61" s="65">
        <f t="shared" si="191"/>
        <v>0</v>
      </c>
      <c r="DS61" s="44">
        <f t="shared" ref="DS61:DT61" si="1694">SUM(DS58:DS60)</f>
        <v>0</v>
      </c>
      <c r="DT61" s="44">
        <f t="shared" si="1694"/>
        <v>0</v>
      </c>
      <c r="DU61" s="65">
        <f t="shared" si="192"/>
        <v>0</v>
      </c>
      <c r="DV61" s="44">
        <f t="shared" ref="DV61:DW61" si="1695">SUM(DV58:DV60)</f>
        <v>0</v>
      </c>
      <c r="DW61" s="44">
        <f t="shared" si="1695"/>
        <v>0</v>
      </c>
      <c r="DX61" s="65">
        <f t="shared" si="193"/>
        <v>0</v>
      </c>
      <c r="DY61" s="43">
        <f t="shared" si="194"/>
        <v>0</v>
      </c>
      <c r="DZ61" s="44">
        <f t="shared" si="195"/>
        <v>0</v>
      </c>
      <c r="EA61" s="65">
        <f t="shared" si="196"/>
        <v>0</v>
      </c>
      <c r="EB61" s="44">
        <f t="shared" ref="EB61:EC61" si="1696">SUM(EB58:EB60)</f>
        <v>0</v>
      </c>
      <c r="EC61" s="44">
        <f t="shared" si="1696"/>
        <v>0</v>
      </c>
      <c r="ED61" s="65">
        <f t="shared" si="197"/>
        <v>0</v>
      </c>
      <c r="EE61" s="44">
        <f t="shared" ref="EE61:EF61" si="1697">SUM(EE58:EE60)</f>
        <v>0</v>
      </c>
      <c r="EF61" s="44">
        <f t="shared" si="1697"/>
        <v>0</v>
      </c>
      <c r="EG61" s="65">
        <f t="shared" si="198"/>
        <v>0</v>
      </c>
      <c r="EH61" s="44">
        <f t="shared" ref="EH61:EI61" si="1698">SUM(EH58:EH60)</f>
        <v>0</v>
      </c>
      <c r="EI61" s="44">
        <f t="shared" si="1698"/>
        <v>0</v>
      </c>
      <c r="EJ61" s="65">
        <f t="shared" si="199"/>
        <v>0</v>
      </c>
      <c r="EK61" s="44">
        <f t="shared" ref="EK61:EL61" si="1699">SUM(EK58:EK60)</f>
        <v>0</v>
      </c>
      <c r="EL61" s="44">
        <f t="shared" si="1699"/>
        <v>0</v>
      </c>
      <c r="EM61" s="65">
        <f t="shared" si="200"/>
        <v>0</v>
      </c>
      <c r="EN61" s="44">
        <f t="shared" ref="EN61:EO61" si="1700">SUM(EN58:EN60)</f>
        <v>0</v>
      </c>
      <c r="EO61" s="44">
        <f t="shared" si="1700"/>
        <v>0</v>
      </c>
      <c r="EP61" s="65">
        <f t="shared" si="201"/>
        <v>0</v>
      </c>
      <c r="EQ61" s="44">
        <f t="shared" ref="EQ61:ER61" si="1701">SUM(EQ58:EQ60)</f>
        <v>0</v>
      </c>
      <c r="ER61" s="44">
        <f t="shared" si="1701"/>
        <v>0</v>
      </c>
      <c r="ES61" s="65">
        <f t="shared" si="202"/>
        <v>0</v>
      </c>
      <c r="ET61" s="44">
        <f t="shared" ref="ET61:EU61" si="1702">SUM(ET58:ET60)</f>
        <v>0</v>
      </c>
      <c r="EU61" s="44">
        <f t="shared" si="1702"/>
        <v>0</v>
      </c>
      <c r="EV61" s="65">
        <f t="shared" si="203"/>
        <v>0</v>
      </c>
      <c r="EW61" s="43">
        <f t="shared" si="204"/>
        <v>0</v>
      </c>
      <c r="EX61" s="44">
        <f t="shared" si="205"/>
        <v>0</v>
      </c>
      <c r="EY61" s="65">
        <f t="shared" si="206"/>
        <v>0</v>
      </c>
      <c r="EZ61" s="44">
        <f t="shared" ref="EZ61:FA61" si="1703">SUM(EZ58:EZ60)</f>
        <v>0</v>
      </c>
      <c r="FA61" s="44">
        <f t="shared" si="1703"/>
        <v>0</v>
      </c>
      <c r="FB61" s="65">
        <f t="shared" si="207"/>
        <v>0</v>
      </c>
      <c r="FC61" s="44">
        <f t="shared" ref="FC61:FD61" si="1704">SUM(FC58:FC60)</f>
        <v>0</v>
      </c>
      <c r="FD61" s="44">
        <f t="shared" si="1704"/>
        <v>0</v>
      </c>
      <c r="FE61" s="65">
        <f t="shared" si="208"/>
        <v>0</v>
      </c>
      <c r="FF61" s="43">
        <f t="shared" si="209"/>
        <v>0</v>
      </c>
      <c r="FG61" s="44">
        <f t="shared" si="210"/>
        <v>0</v>
      </c>
      <c r="FH61" s="65">
        <f t="shared" si="211"/>
        <v>0</v>
      </c>
      <c r="FI61" s="44">
        <f t="shared" ref="FI61:FJ61" si="1705">SUM(FI58:FI60)</f>
        <v>0</v>
      </c>
      <c r="FJ61" s="44">
        <f t="shared" si="1705"/>
        <v>0</v>
      </c>
      <c r="FK61" s="65">
        <f t="shared" si="212"/>
        <v>0</v>
      </c>
      <c r="FL61" s="44">
        <f t="shared" ref="FL61:FM61" si="1706">SUM(FL58:FL60)</f>
        <v>0</v>
      </c>
      <c r="FM61" s="44">
        <f t="shared" si="1706"/>
        <v>0</v>
      </c>
      <c r="FN61" s="65">
        <f t="shared" si="213"/>
        <v>0</v>
      </c>
      <c r="FO61" s="44">
        <f t="shared" ref="FO61:FP61" si="1707">SUM(FO58:FO60)</f>
        <v>0</v>
      </c>
      <c r="FP61" s="44">
        <f t="shared" si="1707"/>
        <v>0</v>
      </c>
      <c r="FQ61" s="65">
        <f t="shared" si="214"/>
        <v>0</v>
      </c>
      <c r="FR61" s="44">
        <f t="shared" ref="FR61:FS61" si="1708">SUM(FR58:FR60)</f>
        <v>0</v>
      </c>
      <c r="FS61" s="44">
        <f t="shared" si="1708"/>
        <v>0</v>
      </c>
      <c r="FT61" s="65">
        <f t="shared" si="215"/>
        <v>0</v>
      </c>
      <c r="FU61" s="43">
        <f t="shared" si="216"/>
        <v>0</v>
      </c>
      <c r="FV61" s="44">
        <f t="shared" si="217"/>
        <v>0</v>
      </c>
      <c r="FW61" s="65">
        <f t="shared" si="218"/>
        <v>0</v>
      </c>
      <c r="FX61" s="44">
        <f t="shared" ref="FX61:FY61" si="1709">SUM(FX58:FX60)</f>
        <v>0</v>
      </c>
      <c r="FY61" s="44">
        <f t="shared" si="1709"/>
        <v>0</v>
      </c>
      <c r="FZ61" s="65">
        <f t="shared" si="219"/>
        <v>0</v>
      </c>
      <c r="GA61" s="43">
        <f t="shared" ref="GA61" si="1710">SUM(GA58:GA60)</f>
        <v>0</v>
      </c>
      <c r="GB61" s="44">
        <f t="shared" ref="GB61" si="1711">SUM(GB58:GB60)</f>
        <v>0</v>
      </c>
      <c r="GC61" s="65">
        <f t="shared" si="220"/>
        <v>0</v>
      </c>
      <c r="GD61" s="44">
        <f t="shared" ref="GD61:GE61" si="1712">SUM(GD58:GD60)</f>
        <v>0</v>
      </c>
      <c r="GE61" s="44">
        <f t="shared" si="1712"/>
        <v>0</v>
      </c>
      <c r="GF61" s="65">
        <f t="shared" si="221"/>
        <v>0</v>
      </c>
      <c r="GG61" s="43">
        <f t="shared" si="222"/>
        <v>0</v>
      </c>
      <c r="GH61" s="44">
        <f t="shared" si="223"/>
        <v>0</v>
      </c>
      <c r="GI61" s="65">
        <f t="shared" si="224"/>
        <v>0</v>
      </c>
      <c r="GJ61" s="43">
        <f t="shared" si="225"/>
        <v>0</v>
      </c>
      <c r="GK61" s="44">
        <f t="shared" si="226"/>
        <v>0</v>
      </c>
      <c r="GL61" s="65">
        <f t="shared" si="227"/>
        <v>0</v>
      </c>
      <c r="GM61" s="44">
        <f t="shared" ref="GM61:GN61" si="1713">SUM(GM58:GM60)</f>
        <v>0</v>
      </c>
      <c r="GN61" s="44">
        <f t="shared" si="1713"/>
        <v>0</v>
      </c>
      <c r="GO61" s="65">
        <f t="shared" si="228"/>
        <v>0</v>
      </c>
      <c r="GP61" s="44">
        <f t="shared" ref="GP61:GQ61" si="1714">SUM(GP58:GP60)</f>
        <v>0</v>
      </c>
      <c r="GQ61" s="44">
        <f t="shared" si="1714"/>
        <v>0</v>
      </c>
      <c r="GR61" s="65">
        <f t="shared" si="229"/>
        <v>0</v>
      </c>
      <c r="GS61" s="44">
        <f t="shared" ref="GS61:GT61" si="1715">SUM(GS58:GS60)</f>
        <v>0</v>
      </c>
      <c r="GT61" s="44">
        <f t="shared" si="1715"/>
        <v>0</v>
      </c>
      <c r="GU61" s="65">
        <f t="shared" si="230"/>
        <v>0</v>
      </c>
      <c r="GV61" s="44">
        <f t="shared" ref="GV61:GW61" si="1716">SUM(GV58:GV60)</f>
        <v>0</v>
      </c>
      <c r="GW61" s="44">
        <f t="shared" si="1716"/>
        <v>0</v>
      </c>
      <c r="GX61" s="65">
        <f t="shared" si="231"/>
        <v>0</v>
      </c>
      <c r="GY61" s="44">
        <f t="shared" ref="GY61:GZ61" si="1717">SUM(GY58:GY60)</f>
        <v>0</v>
      </c>
      <c r="GZ61" s="44">
        <f t="shared" si="1717"/>
        <v>0</v>
      </c>
      <c r="HA61" s="65">
        <f t="shared" si="232"/>
        <v>0</v>
      </c>
      <c r="HB61" s="44">
        <f t="shared" ref="HB61:HC61" si="1718">SUM(HB58:HB60)</f>
        <v>0</v>
      </c>
      <c r="HC61" s="44">
        <f t="shared" si="1718"/>
        <v>0</v>
      </c>
      <c r="HD61" s="65">
        <f t="shared" si="233"/>
        <v>0</v>
      </c>
      <c r="HE61" s="43">
        <f t="shared" si="234"/>
        <v>0</v>
      </c>
      <c r="HF61" s="44">
        <f t="shared" si="235"/>
        <v>0</v>
      </c>
      <c r="HG61" s="65">
        <f t="shared" si="236"/>
        <v>0</v>
      </c>
      <c r="HH61" s="44">
        <f t="shared" ref="HH61:HI61" si="1719">SUM(HH58:HH60)</f>
        <v>0</v>
      </c>
      <c r="HI61" s="44">
        <f t="shared" si="1719"/>
        <v>0</v>
      </c>
      <c r="HJ61" s="65">
        <f t="shared" si="237"/>
        <v>0</v>
      </c>
      <c r="HK61" s="43">
        <f t="shared" ref="HK61" si="1720">SUM(HK58:HK60)</f>
        <v>0</v>
      </c>
      <c r="HL61" s="44">
        <f t="shared" ref="HL61" si="1721">SUM(HL58:HL60)</f>
        <v>0</v>
      </c>
      <c r="HM61" s="65">
        <f t="shared" si="238"/>
        <v>0</v>
      </c>
      <c r="HN61" s="43">
        <f t="shared" si="239"/>
        <v>0</v>
      </c>
      <c r="HO61" s="44">
        <f t="shared" si="240"/>
        <v>0</v>
      </c>
      <c r="HP61" s="65">
        <f t="shared" si="241"/>
        <v>0</v>
      </c>
      <c r="HQ61" s="44">
        <f t="shared" ref="HQ61:HR61" si="1722">SUM(HQ58:HQ60)</f>
        <v>0</v>
      </c>
      <c r="HR61" s="44">
        <f t="shared" si="1722"/>
        <v>0</v>
      </c>
      <c r="HS61" s="65">
        <f t="shared" si="242"/>
        <v>0</v>
      </c>
      <c r="HT61" s="43">
        <f t="shared" ref="HT61" si="1723">SUM(HT58:HT60)</f>
        <v>0</v>
      </c>
      <c r="HU61" s="44">
        <f t="shared" ref="HU61" si="1724">SUM(HU58:HU60)</f>
        <v>0</v>
      </c>
      <c r="HV61" s="65">
        <f t="shared" si="243"/>
        <v>0</v>
      </c>
      <c r="HW61" s="44">
        <f t="shared" ref="HW61:HX61" si="1725">SUM(HW58:HW60)</f>
        <v>0</v>
      </c>
      <c r="HX61" s="44">
        <f t="shared" si="1725"/>
        <v>0</v>
      </c>
      <c r="HY61" s="65">
        <f t="shared" si="244"/>
        <v>0</v>
      </c>
      <c r="HZ61" s="43">
        <f t="shared" ref="HZ61" si="1726">SUM(HZ58:HZ60)</f>
        <v>0</v>
      </c>
      <c r="IA61" s="44">
        <f t="shared" ref="IA61" si="1727">SUM(IA58:IA60)</f>
        <v>0</v>
      </c>
      <c r="IB61" s="65">
        <f t="shared" si="245"/>
        <v>0</v>
      </c>
      <c r="IC61" s="43">
        <f t="shared" si="246"/>
        <v>0</v>
      </c>
      <c r="ID61" s="44">
        <f t="shared" si="247"/>
        <v>0</v>
      </c>
      <c r="IE61" s="65">
        <f t="shared" si="248"/>
        <v>0</v>
      </c>
      <c r="IF61" s="44">
        <f t="shared" ref="IF61:IG61" si="1728">SUM(IF58:IF60)</f>
        <v>0</v>
      </c>
      <c r="IG61" s="44">
        <f t="shared" si="1728"/>
        <v>0</v>
      </c>
      <c r="IH61" s="65">
        <f t="shared" si="249"/>
        <v>0</v>
      </c>
      <c r="II61" s="43">
        <f t="shared" ref="II61" si="1729">SUM(II58:II60)</f>
        <v>0</v>
      </c>
      <c r="IJ61" s="44">
        <f t="shared" ref="IJ61" si="1730">SUM(IJ58:IJ60)</f>
        <v>0</v>
      </c>
      <c r="IK61" s="65">
        <f t="shared" si="250"/>
        <v>0</v>
      </c>
      <c r="IL61" s="44">
        <f t="shared" ref="IL61:IM61" si="1731">SUM(IL58:IL60)</f>
        <v>0</v>
      </c>
      <c r="IM61" s="44">
        <f t="shared" si="1731"/>
        <v>0</v>
      </c>
      <c r="IN61" s="65">
        <f t="shared" si="251"/>
        <v>0</v>
      </c>
      <c r="IO61" s="43">
        <f t="shared" si="252"/>
        <v>0</v>
      </c>
      <c r="IP61" s="44">
        <f t="shared" si="253"/>
        <v>0</v>
      </c>
      <c r="IQ61" s="65">
        <f t="shared" si="254"/>
        <v>0</v>
      </c>
      <c r="IR61" s="44">
        <f t="shared" ref="IR61:IS61" si="1732">SUM(IR58:IR60)</f>
        <v>0</v>
      </c>
      <c r="IS61" s="44">
        <f t="shared" si="1732"/>
        <v>0</v>
      </c>
      <c r="IT61" s="65">
        <f t="shared" si="255"/>
        <v>0</v>
      </c>
      <c r="IU61" s="44">
        <f t="shared" ref="IU61:IV61" si="1733">SUM(IU58:IU60)</f>
        <v>0</v>
      </c>
      <c r="IV61" s="44">
        <f t="shared" si="1733"/>
        <v>0</v>
      </c>
      <c r="IW61" s="65">
        <f t="shared" si="256"/>
        <v>0</v>
      </c>
      <c r="IX61" s="44">
        <f t="shared" ref="IX61:IY61" si="1734">SUM(IX58:IX60)</f>
        <v>0</v>
      </c>
      <c r="IY61" s="44">
        <f t="shared" si="1734"/>
        <v>0</v>
      </c>
      <c r="IZ61" s="65">
        <f t="shared" si="257"/>
        <v>0</v>
      </c>
      <c r="JA61" s="43">
        <f t="shared" si="258"/>
        <v>0</v>
      </c>
      <c r="JB61" s="44">
        <f t="shared" si="259"/>
        <v>0</v>
      </c>
      <c r="JC61" s="65">
        <f t="shared" si="260"/>
        <v>0</v>
      </c>
      <c r="JD61" s="44">
        <f t="shared" ref="JD61:JE61" si="1735">SUM(JD58:JD60)</f>
        <v>0</v>
      </c>
      <c r="JE61" s="44">
        <f t="shared" si="1735"/>
        <v>0</v>
      </c>
      <c r="JF61" s="65">
        <f t="shared" si="261"/>
        <v>0</v>
      </c>
      <c r="JG61" s="44">
        <f t="shared" ref="JG61:JH61" si="1736">SUM(JG58:JG60)</f>
        <v>0</v>
      </c>
      <c r="JH61" s="44">
        <f t="shared" si="1736"/>
        <v>0</v>
      </c>
      <c r="JI61" s="65">
        <f t="shared" si="262"/>
        <v>0</v>
      </c>
      <c r="JJ61" s="44">
        <f t="shared" ref="JJ61:JK61" si="1737">SUM(JJ58:JJ60)</f>
        <v>0</v>
      </c>
      <c r="JK61" s="44">
        <f t="shared" si="1737"/>
        <v>0</v>
      </c>
      <c r="JL61" s="65">
        <f t="shared" si="263"/>
        <v>0</v>
      </c>
      <c r="JM61" s="43">
        <f t="shared" si="264"/>
        <v>0</v>
      </c>
      <c r="JN61" s="44">
        <f t="shared" si="265"/>
        <v>0</v>
      </c>
      <c r="JO61" s="65">
        <f t="shared" si="266"/>
        <v>0</v>
      </c>
      <c r="JP61" s="44">
        <f t="shared" ref="JP61:JQ61" si="1738">SUM(JP58:JP60)</f>
        <v>0</v>
      </c>
      <c r="JQ61" s="44">
        <f t="shared" si="1738"/>
        <v>0</v>
      </c>
      <c r="JR61" s="65">
        <f t="shared" si="267"/>
        <v>0</v>
      </c>
      <c r="JS61" s="43">
        <f t="shared" ref="JS61" si="1739">SUM(JS58:JS60)</f>
        <v>0</v>
      </c>
      <c r="JT61" s="44">
        <f t="shared" ref="JT61" si="1740">SUM(JT58:JT60)</f>
        <v>0</v>
      </c>
      <c r="JU61" s="65">
        <f t="shared" si="268"/>
        <v>0</v>
      </c>
      <c r="JV61" s="43">
        <f t="shared" ref="JV61" si="1741">SUM(JV58:JV60)</f>
        <v>0</v>
      </c>
      <c r="JW61" s="44">
        <f t="shared" ref="JW61" si="1742">SUM(JW58:JW60)</f>
        <v>0</v>
      </c>
      <c r="JX61" s="65">
        <f t="shared" si="269"/>
        <v>0</v>
      </c>
      <c r="JY61" s="43">
        <f t="shared" si="270"/>
        <v>0</v>
      </c>
      <c r="JZ61" s="44">
        <f t="shared" si="271"/>
        <v>0</v>
      </c>
      <c r="KA61" s="65">
        <f t="shared" si="272"/>
        <v>0</v>
      </c>
      <c r="KB61" s="44">
        <f t="shared" ref="KB61:KC61" si="1743">SUM(KB58:KB60)</f>
        <v>0</v>
      </c>
      <c r="KC61" s="44">
        <f t="shared" si="1743"/>
        <v>0</v>
      </c>
      <c r="KD61" s="65">
        <f t="shared" si="273"/>
        <v>0</v>
      </c>
      <c r="KE61" s="43">
        <f t="shared" si="274"/>
        <v>0</v>
      </c>
      <c r="KF61" s="44">
        <f t="shared" si="275"/>
        <v>0</v>
      </c>
      <c r="KG61" s="65">
        <f t="shared" si="276"/>
        <v>0</v>
      </c>
      <c r="KH61" s="43">
        <f t="shared" ref="KH61" si="1744">SUM(KH58:KH60)</f>
        <v>0</v>
      </c>
      <c r="KI61" s="44">
        <f t="shared" ref="KI61" si="1745">SUM(KI58:KI60)</f>
        <v>0</v>
      </c>
      <c r="KJ61" s="65">
        <f t="shared" si="277"/>
        <v>0</v>
      </c>
      <c r="KK61" s="44">
        <f t="shared" ref="KK61:KL61" si="1746">SUM(KK58:KK60)</f>
        <v>0</v>
      </c>
      <c r="KL61" s="44">
        <f t="shared" si="1746"/>
        <v>0</v>
      </c>
      <c r="KM61" s="65">
        <f t="shared" si="278"/>
        <v>0</v>
      </c>
      <c r="KN61" s="44">
        <f t="shared" ref="KN61:KO61" si="1747">SUM(KN58:KN60)</f>
        <v>0</v>
      </c>
      <c r="KO61" s="44">
        <f t="shared" si="1747"/>
        <v>0</v>
      </c>
      <c r="KP61" s="65">
        <f t="shared" si="279"/>
        <v>0</v>
      </c>
      <c r="KQ61" s="43">
        <f t="shared" si="280"/>
        <v>0</v>
      </c>
      <c r="KR61" s="44">
        <f t="shared" si="281"/>
        <v>0</v>
      </c>
      <c r="KS61" s="65">
        <f t="shared" si="282"/>
        <v>0</v>
      </c>
      <c r="KT61" s="44">
        <f t="shared" ref="KT61:KU61" si="1748">SUM(KT58:KT60)</f>
        <v>0</v>
      </c>
      <c r="KU61" s="44">
        <f t="shared" si="1748"/>
        <v>0</v>
      </c>
      <c r="KV61" s="65">
        <f t="shared" si="283"/>
        <v>0</v>
      </c>
      <c r="KW61" s="44">
        <f t="shared" ref="KW61:KX61" si="1749">SUM(KW58:KW60)</f>
        <v>0</v>
      </c>
      <c r="KX61" s="44">
        <f t="shared" si="1749"/>
        <v>0</v>
      </c>
      <c r="KY61" s="65">
        <f t="shared" si="284"/>
        <v>0</v>
      </c>
      <c r="KZ61" s="44">
        <f t="shared" ref="KZ61:LA61" si="1750">SUM(KZ58:KZ60)</f>
        <v>0</v>
      </c>
      <c r="LA61" s="44">
        <f t="shared" si="1750"/>
        <v>0</v>
      </c>
      <c r="LB61" s="65">
        <f t="shared" si="285"/>
        <v>0</v>
      </c>
      <c r="LC61" s="44">
        <f t="shared" ref="LC61:LD61" si="1751">SUM(LC58:LC60)</f>
        <v>0</v>
      </c>
      <c r="LD61" s="44">
        <f t="shared" si="1751"/>
        <v>0</v>
      </c>
      <c r="LE61" s="65">
        <f t="shared" si="286"/>
        <v>0</v>
      </c>
      <c r="LF61" s="44">
        <f t="shared" ref="LF61:LG61" si="1752">SUM(LF58:LF60)</f>
        <v>0</v>
      </c>
      <c r="LG61" s="44">
        <f t="shared" si="1752"/>
        <v>0</v>
      </c>
      <c r="LH61" s="65">
        <f t="shared" si="287"/>
        <v>0</v>
      </c>
      <c r="LI61" s="44">
        <f t="shared" ref="LI61:LJ61" si="1753">SUM(LI58:LI60)</f>
        <v>0</v>
      </c>
      <c r="LJ61" s="44">
        <f t="shared" si="1753"/>
        <v>0</v>
      </c>
      <c r="LK61" s="65">
        <f t="shared" si="288"/>
        <v>0</v>
      </c>
      <c r="LL61" s="44">
        <f t="shared" ref="LL61:LM61" si="1754">SUM(LL58:LL60)</f>
        <v>0</v>
      </c>
      <c r="LM61" s="44">
        <f t="shared" si="1754"/>
        <v>0</v>
      </c>
      <c r="LN61" s="65">
        <f t="shared" si="289"/>
        <v>0</v>
      </c>
      <c r="LO61" s="43">
        <f t="shared" si="290"/>
        <v>0</v>
      </c>
      <c r="LP61" s="44">
        <f t="shared" si="291"/>
        <v>0</v>
      </c>
      <c r="LQ61" s="65">
        <f t="shared" si="292"/>
        <v>0</v>
      </c>
      <c r="LR61" s="44">
        <f t="shared" ref="LR61:LS61" si="1755">SUM(LR58:LR60)</f>
        <v>0</v>
      </c>
      <c r="LS61" s="44">
        <f t="shared" si="1755"/>
        <v>0</v>
      </c>
      <c r="LT61" s="65">
        <f t="shared" si="293"/>
        <v>0</v>
      </c>
      <c r="LU61" s="44">
        <f t="shared" ref="LU61" si="1756">SUM(LU58:LU60)</f>
        <v>0</v>
      </c>
      <c r="LV61" s="44">
        <f t="shared" ref="LV61" si="1757">SUM(LV58:LV60)</f>
        <v>0</v>
      </c>
      <c r="LW61" s="65">
        <f t="shared" si="294"/>
        <v>0</v>
      </c>
      <c r="LX61" s="43">
        <f t="shared" si="295"/>
        <v>0</v>
      </c>
      <c r="LY61" s="44">
        <f t="shared" si="296"/>
        <v>0</v>
      </c>
      <c r="LZ61" s="65">
        <f t="shared" si="297"/>
        <v>0</v>
      </c>
      <c r="MA61" s="43">
        <f t="shared" si="298"/>
        <v>0</v>
      </c>
      <c r="MB61" s="44">
        <f t="shared" si="299"/>
        <v>0</v>
      </c>
      <c r="MC61" s="65">
        <f t="shared" si="300"/>
        <v>0</v>
      </c>
      <c r="MD61" s="44">
        <f t="shared" ref="MD61:ME61" si="1758">SUM(MD58:MD60)</f>
        <v>0</v>
      </c>
      <c r="ME61" s="44">
        <f t="shared" si="1758"/>
        <v>0</v>
      </c>
      <c r="MF61" s="65">
        <f t="shared" si="301"/>
        <v>0</v>
      </c>
      <c r="MG61" s="44">
        <f t="shared" ref="MG61" si="1759">SUM(MG58:MG60)</f>
        <v>0</v>
      </c>
      <c r="MH61" s="44">
        <f t="shared" ref="MH61:OY61" si="1760">SUM(MH58:MH60)</f>
        <v>0</v>
      </c>
      <c r="MI61" s="65">
        <f t="shared" si="302"/>
        <v>0</v>
      </c>
      <c r="MJ61" s="44">
        <f t="shared" ref="MJ61" si="1761">SUM(MJ58:MJ60)</f>
        <v>0</v>
      </c>
      <c r="MK61" s="44">
        <f t="shared" si="1760"/>
        <v>0</v>
      </c>
      <c r="ML61" s="65">
        <f t="shared" si="303"/>
        <v>0</v>
      </c>
      <c r="MM61" s="44">
        <f t="shared" ref="MM61" si="1762">SUM(MM58:MM60)</f>
        <v>0</v>
      </c>
      <c r="MN61" s="44">
        <f t="shared" si="1760"/>
        <v>0</v>
      </c>
      <c r="MO61" s="65">
        <f t="shared" si="304"/>
        <v>0</v>
      </c>
      <c r="MP61" s="44">
        <f t="shared" ref="MP61" si="1763">SUM(MP58:MP60)</f>
        <v>0</v>
      </c>
      <c r="MQ61" s="44">
        <f t="shared" si="1760"/>
        <v>0</v>
      </c>
      <c r="MR61" s="65">
        <f t="shared" si="305"/>
        <v>0</v>
      </c>
      <c r="MS61" s="43">
        <f t="shared" si="1760"/>
        <v>0</v>
      </c>
      <c r="MT61" s="44">
        <f t="shared" si="1760"/>
        <v>0</v>
      </c>
      <c r="MU61" s="65">
        <f t="shared" si="306"/>
        <v>0</v>
      </c>
      <c r="MV61" s="44">
        <f t="shared" ref="MV61" si="1764">SUM(MV58:MV60)</f>
        <v>0</v>
      </c>
      <c r="MW61" s="44">
        <f t="shared" si="1760"/>
        <v>0</v>
      </c>
      <c r="MX61" s="65">
        <f t="shared" si="307"/>
        <v>0</v>
      </c>
      <c r="MY61" s="44">
        <f t="shared" ref="MY61" si="1765">SUM(MY58:MY60)</f>
        <v>0</v>
      </c>
      <c r="MZ61" s="44">
        <f t="shared" si="1760"/>
        <v>0</v>
      </c>
      <c r="NA61" s="65">
        <f t="shared" si="308"/>
        <v>0</v>
      </c>
      <c r="NB61" s="44">
        <f t="shared" ref="NB61" si="1766">SUM(NB58:NB60)</f>
        <v>2427538</v>
      </c>
      <c r="NC61" s="44">
        <f t="shared" si="1760"/>
        <v>0</v>
      </c>
      <c r="ND61" s="65">
        <f t="shared" si="309"/>
        <v>2427538</v>
      </c>
      <c r="NE61" s="43">
        <f t="shared" si="1760"/>
        <v>0</v>
      </c>
      <c r="NF61" s="44">
        <f t="shared" si="1760"/>
        <v>0</v>
      </c>
      <c r="NG61" s="65">
        <f t="shared" si="310"/>
        <v>0</v>
      </c>
      <c r="NH61" s="43">
        <f t="shared" si="1760"/>
        <v>0</v>
      </c>
      <c r="NI61" s="44">
        <f t="shared" si="1760"/>
        <v>0</v>
      </c>
      <c r="NJ61" s="65">
        <f t="shared" si="311"/>
        <v>0</v>
      </c>
      <c r="NK61" s="43">
        <f t="shared" si="312"/>
        <v>2427538</v>
      </c>
      <c r="NL61" s="44">
        <f t="shared" si="313"/>
        <v>0</v>
      </c>
      <c r="NM61" s="65">
        <f t="shared" si="314"/>
        <v>2427538</v>
      </c>
      <c r="NN61" s="44">
        <f t="shared" ref="NN61" si="1767">SUM(NN58:NN60)</f>
        <v>0</v>
      </c>
      <c r="NO61" s="44">
        <f t="shared" si="1760"/>
        <v>0</v>
      </c>
      <c r="NP61" s="65">
        <f t="shared" si="315"/>
        <v>0</v>
      </c>
      <c r="NQ61" s="44">
        <f t="shared" ref="NQ61" si="1768">SUM(NQ58:NQ60)</f>
        <v>0</v>
      </c>
      <c r="NR61" s="44">
        <f t="shared" ref="NR61" si="1769">SUM(NR58:NR60)</f>
        <v>0</v>
      </c>
      <c r="NS61" s="65">
        <f t="shared" si="316"/>
        <v>0</v>
      </c>
      <c r="NT61" s="44">
        <f t="shared" ref="NT61" si="1770">SUM(NT58:NT60)</f>
        <v>0</v>
      </c>
      <c r="NU61" s="44">
        <f t="shared" ref="NU61" si="1771">SUM(NU58:NU60)</f>
        <v>0</v>
      </c>
      <c r="NV61" s="65">
        <f t="shared" si="317"/>
        <v>0</v>
      </c>
      <c r="NW61" s="43">
        <f t="shared" ref="NW61:NX61" si="1772">SUM(NW58:NW60)</f>
        <v>0</v>
      </c>
      <c r="NX61" s="44">
        <f t="shared" si="1772"/>
        <v>0</v>
      </c>
      <c r="NY61" s="65">
        <f t="shared" si="318"/>
        <v>0</v>
      </c>
      <c r="NZ61" s="44">
        <f t="shared" ref="NZ61" si="1773">SUM(NZ58:NZ60)</f>
        <v>0</v>
      </c>
      <c r="OA61" s="44">
        <f t="shared" ref="OA61" si="1774">SUM(OA58:OA60)</f>
        <v>0</v>
      </c>
      <c r="OB61" s="65">
        <f t="shared" si="319"/>
        <v>0</v>
      </c>
      <c r="OC61" s="44">
        <f t="shared" ref="OC61:OD61" si="1775">SUM(OC58:OC60)</f>
        <v>0</v>
      </c>
      <c r="OD61" s="44">
        <f t="shared" si="1775"/>
        <v>0</v>
      </c>
      <c r="OE61" s="65">
        <f t="shared" si="1432"/>
        <v>0</v>
      </c>
      <c r="OF61" s="43">
        <f t="shared" si="321"/>
        <v>0</v>
      </c>
      <c r="OG61" s="44">
        <f t="shared" si="321"/>
        <v>0</v>
      </c>
      <c r="OH61" s="65">
        <f t="shared" si="321"/>
        <v>0</v>
      </c>
      <c r="OI61" s="43">
        <f t="shared" si="1760"/>
        <v>0</v>
      </c>
      <c r="OJ61" s="44">
        <f t="shared" si="1760"/>
        <v>0</v>
      </c>
      <c r="OK61" s="65">
        <f t="shared" si="322"/>
        <v>0</v>
      </c>
      <c r="OL61" s="43">
        <f t="shared" si="1760"/>
        <v>0</v>
      </c>
      <c r="OM61" s="44">
        <f t="shared" si="1760"/>
        <v>0</v>
      </c>
      <c r="ON61" s="65">
        <f t="shared" si="323"/>
        <v>0</v>
      </c>
      <c r="OO61" s="43">
        <f t="shared" si="1760"/>
        <v>0</v>
      </c>
      <c r="OP61" s="44">
        <f t="shared" si="1760"/>
        <v>0</v>
      </c>
      <c r="OQ61" s="65">
        <f t="shared" si="324"/>
        <v>0</v>
      </c>
      <c r="OR61" s="43">
        <f t="shared" si="1760"/>
        <v>0</v>
      </c>
      <c r="OS61" s="44">
        <f t="shared" si="1760"/>
        <v>0</v>
      </c>
      <c r="OT61" s="65">
        <f t="shared" si="325"/>
        <v>0</v>
      </c>
      <c r="OU61" s="43">
        <f t="shared" si="1760"/>
        <v>0</v>
      </c>
      <c r="OV61" s="44">
        <f t="shared" si="1760"/>
        <v>0</v>
      </c>
      <c r="OW61" s="65">
        <f t="shared" si="326"/>
        <v>0</v>
      </c>
      <c r="OX61" s="43">
        <f t="shared" si="1760"/>
        <v>0</v>
      </c>
      <c r="OY61" s="44">
        <f t="shared" si="1760"/>
        <v>0</v>
      </c>
      <c r="OZ61" s="65">
        <f t="shared" si="327"/>
        <v>0</v>
      </c>
      <c r="PA61" s="43">
        <f t="shared" ref="PA61:PB61" si="1776">SUM(PA58:PA60)</f>
        <v>0</v>
      </c>
      <c r="PB61" s="44">
        <f t="shared" si="1776"/>
        <v>0</v>
      </c>
      <c r="PC61" s="65">
        <f t="shared" si="1433"/>
        <v>0</v>
      </c>
      <c r="PD61" s="43">
        <f t="shared" ref="PD61:PE61" si="1777">SUM(PD58:PD60)</f>
        <v>0</v>
      </c>
      <c r="PE61" s="44">
        <f t="shared" si="1777"/>
        <v>0</v>
      </c>
      <c r="PF61" s="65">
        <f t="shared" si="1434"/>
        <v>0</v>
      </c>
      <c r="PG61" s="43">
        <f t="shared" ref="PG61:PH61" si="1778">SUM(PG58:PG60)</f>
        <v>0</v>
      </c>
      <c r="PH61" s="44">
        <f t="shared" si="1778"/>
        <v>0</v>
      </c>
      <c r="PI61" s="65">
        <f t="shared" si="1435"/>
        <v>0</v>
      </c>
      <c r="PJ61" s="43">
        <f t="shared" ref="PJ61:PK61" si="1779">SUM(PJ58:PJ60)</f>
        <v>0</v>
      </c>
      <c r="PK61" s="44">
        <f t="shared" si="1779"/>
        <v>0</v>
      </c>
      <c r="PL61" s="65">
        <f t="shared" si="1436"/>
        <v>0</v>
      </c>
      <c r="PM61" s="43">
        <f t="shared" si="332"/>
        <v>0</v>
      </c>
      <c r="PN61" s="44">
        <f t="shared" si="332"/>
        <v>0</v>
      </c>
      <c r="PO61" s="65">
        <f t="shared" si="332"/>
        <v>0</v>
      </c>
      <c r="PP61" s="43">
        <f t="shared" ref="PP61" si="1780">SUM(PP58:PP60)</f>
        <v>0</v>
      </c>
      <c r="PQ61" s="44">
        <f t="shared" ref="PQ61" si="1781">SUM(PQ58:PQ60)</f>
        <v>0</v>
      </c>
      <c r="PR61" s="65">
        <f t="shared" si="333"/>
        <v>0</v>
      </c>
      <c r="PS61" s="43">
        <f t="shared" ref="PS61:PT61" si="1782">SUM(PS58:PS60)</f>
        <v>0</v>
      </c>
      <c r="PT61" s="44">
        <f t="shared" si="1782"/>
        <v>0</v>
      </c>
      <c r="PU61" s="65">
        <f t="shared" si="334"/>
        <v>0</v>
      </c>
      <c r="PV61" s="44">
        <f t="shared" ref="PV61" si="1783">SUM(PV58:PV60)</f>
        <v>0</v>
      </c>
      <c r="PW61" s="44">
        <f t="shared" ref="PW61" si="1784">SUM(PW58:PW60)</f>
        <v>0</v>
      </c>
      <c r="PX61" s="65">
        <f t="shared" si="335"/>
        <v>0</v>
      </c>
      <c r="PY61" s="43">
        <f t="shared" si="336"/>
        <v>0</v>
      </c>
      <c r="PZ61" s="44">
        <f t="shared" si="337"/>
        <v>0</v>
      </c>
      <c r="QA61" s="65">
        <f t="shared" si="338"/>
        <v>0</v>
      </c>
      <c r="QB61" s="43">
        <f t="shared" si="1437"/>
        <v>0</v>
      </c>
      <c r="QC61" s="44">
        <f t="shared" si="1438"/>
        <v>0</v>
      </c>
      <c r="QD61" s="65">
        <f t="shared" si="1439"/>
        <v>0</v>
      </c>
      <c r="QE61" s="43">
        <f t="shared" si="1440"/>
        <v>2427538</v>
      </c>
      <c r="QF61" s="44">
        <f t="shared" si="1441"/>
        <v>0</v>
      </c>
      <c r="QG61" s="65">
        <f t="shared" si="1442"/>
        <v>2427538</v>
      </c>
      <c r="QH61" s="43">
        <f t="shared" si="1443"/>
        <v>2427538</v>
      </c>
      <c r="QI61" s="44">
        <f t="shared" si="1444"/>
        <v>0</v>
      </c>
      <c r="QJ61" s="65">
        <f t="shared" si="1445"/>
        <v>2427538</v>
      </c>
      <c r="QK61" s="43">
        <f t="shared" ref="QK61:QM61" si="1785">SUM(QK58:QK60)</f>
        <v>0</v>
      </c>
      <c r="QL61" s="44">
        <f t="shared" si="1785"/>
        <v>0</v>
      </c>
      <c r="QM61" s="44">
        <f t="shared" si="1785"/>
        <v>0</v>
      </c>
      <c r="QN61" s="43">
        <f t="shared" si="339"/>
        <v>2427538</v>
      </c>
      <c r="QO61" s="44">
        <f t="shared" si="340"/>
        <v>0</v>
      </c>
      <c r="QP61" s="65">
        <f t="shared" si="341"/>
        <v>2427538</v>
      </c>
      <c r="QQ61" s="43">
        <f t="shared" si="1446"/>
        <v>2427538</v>
      </c>
      <c r="QR61" s="44">
        <f t="shared" si="1447"/>
        <v>0</v>
      </c>
      <c r="QS61" s="65">
        <f t="shared" si="1448"/>
        <v>2427538</v>
      </c>
    </row>
    <row r="62" spans="1:461" ht="16.5" thickBot="1">
      <c r="A62" s="106" t="s">
        <v>204</v>
      </c>
      <c r="B62" s="107"/>
      <c r="C62" s="48">
        <f t="shared" ref="C62" si="1786">SUM(C56:C57,C61)</f>
        <v>1378145</v>
      </c>
      <c r="D62" s="48">
        <f t="shared" ref="D62:AB62" si="1787">SUM(D56:D57,D61)</f>
        <v>-3880</v>
      </c>
      <c r="E62" s="67">
        <f t="shared" si="146"/>
        <v>1374265</v>
      </c>
      <c r="F62" s="48">
        <f t="shared" ref="F62" si="1788">SUM(F56:F57,F61)</f>
        <v>450550</v>
      </c>
      <c r="G62" s="48">
        <f t="shared" si="1787"/>
        <v>11210</v>
      </c>
      <c r="H62" s="67">
        <f t="shared" si="147"/>
        <v>461760</v>
      </c>
      <c r="I62" s="48">
        <f t="shared" ref="I62" si="1789">SUM(I56:I57,I61)</f>
        <v>442869</v>
      </c>
      <c r="J62" s="48">
        <f t="shared" si="1787"/>
        <v>22381</v>
      </c>
      <c r="K62" s="67">
        <f t="shared" si="148"/>
        <v>465250</v>
      </c>
      <c r="L62" s="48">
        <f t="shared" ref="L62" si="1790">SUM(L56:L57,L61)</f>
        <v>536181</v>
      </c>
      <c r="M62" s="48">
        <f t="shared" si="1787"/>
        <v>12397</v>
      </c>
      <c r="N62" s="67">
        <f t="shared" si="149"/>
        <v>548578</v>
      </c>
      <c r="O62" s="48">
        <f t="shared" ref="O62" si="1791">SUM(O56:O57,O61)</f>
        <v>439504</v>
      </c>
      <c r="P62" s="48">
        <f t="shared" si="1787"/>
        <v>18212</v>
      </c>
      <c r="Q62" s="67">
        <f t="shared" si="150"/>
        <v>457716</v>
      </c>
      <c r="R62" s="48">
        <f t="shared" ref="R62" si="1792">SUM(R56:R57,R61)</f>
        <v>419449</v>
      </c>
      <c r="S62" s="48">
        <f t="shared" si="1787"/>
        <v>9363</v>
      </c>
      <c r="T62" s="67">
        <f t="shared" si="151"/>
        <v>428812</v>
      </c>
      <c r="U62" s="48">
        <f t="shared" ref="U62" si="1793">SUM(U56:U57,U61)</f>
        <v>22594</v>
      </c>
      <c r="V62" s="48">
        <f t="shared" si="1787"/>
        <v>1060</v>
      </c>
      <c r="W62" s="67">
        <f t="shared" si="152"/>
        <v>23654</v>
      </c>
      <c r="X62" s="48">
        <f t="shared" ref="X62" si="1794">SUM(X56:X57,X61)</f>
        <v>75293</v>
      </c>
      <c r="Y62" s="48">
        <f t="shared" si="1787"/>
        <v>474</v>
      </c>
      <c r="Z62" s="67">
        <f t="shared" si="153"/>
        <v>75767</v>
      </c>
      <c r="AA62" s="48">
        <f t="shared" ref="AA62" si="1795">SUM(AA56:AA57,AA61)</f>
        <v>346854</v>
      </c>
      <c r="AB62" s="48">
        <f t="shared" si="1787"/>
        <v>49874</v>
      </c>
      <c r="AC62" s="67">
        <f t="shared" si="154"/>
        <v>396728</v>
      </c>
      <c r="AD62" s="47">
        <f t="shared" si="155"/>
        <v>4111439</v>
      </c>
      <c r="AE62" s="48">
        <f t="shared" si="156"/>
        <v>121091</v>
      </c>
      <c r="AF62" s="67">
        <f t="shared" si="157"/>
        <v>4232530</v>
      </c>
      <c r="AG62" s="48">
        <f t="shared" ref="AG62" si="1796">SUM(AG56:AG57,AG61)</f>
        <v>5594</v>
      </c>
      <c r="AH62" s="48">
        <f t="shared" ref="AH62" si="1797">SUM(AH56:AH57,AH61)</f>
        <v>0</v>
      </c>
      <c r="AI62" s="67">
        <f t="shared" si="158"/>
        <v>5594</v>
      </c>
      <c r="AJ62" s="48">
        <f t="shared" ref="AJ62" si="1798">SUM(AJ56:AJ57,AJ61)</f>
        <v>93295</v>
      </c>
      <c r="AK62" s="48">
        <f t="shared" ref="AK62" si="1799">SUM(AK56:AK57,AK61)</f>
        <v>100</v>
      </c>
      <c r="AL62" s="67">
        <f t="shared" si="159"/>
        <v>93395</v>
      </c>
      <c r="AM62" s="48">
        <f t="shared" ref="AM62" si="1800">SUM(AM56:AM57,AM61)</f>
        <v>0</v>
      </c>
      <c r="AN62" s="48">
        <f t="shared" ref="AN62" si="1801">SUM(AN56:AN57,AN61)</f>
        <v>0</v>
      </c>
      <c r="AO62" s="67">
        <f t="shared" si="160"/>
        <v>0</v>
      </c>
      <c r="AP62" s="48">
        <f t="shared" ref="AP62" si="1802">SUM(AP56:AP57,AP61)</f>
        <v>0</v>
      </c>
      <c r="AQ62" s="48">
        <f t="shared" ref="AQ62" si="1803">SUM(AQ56:AQ57,AQ61)</f>
        <v>0</v>
      </c>
      <c r="AR62" s="67">
        <f t="shared" si="161"/>
        <v>0</v>
      </c>
      <c r="AS62" s="48">
        <f t="shared" ref="AS62" si="1804">SUM(AS56:AS57,AS61)</f>
        <v>5000</v>
      </c>
      <c r="AT62" s="48">
        <f t="shared" ref="AT62" si="1805">SUM(AT56:AT57,AT61)</f>
        <v>0</v>
      </c>
      <c r="AU62" s="67">
        <f t="shared" si="162"/>
        <v>5000</v>
      </c>
      <c r="AV62" s="48">
        <f t="shared" ref="AV62" si="1806">SUM(AV56:AV57,AV61)</f>
        <v>0</v>
      </c>
      <c r="AW62" s="48">
        <f t="shared" ref="AW62" si="1807">SUM(AW56:AW57,AW61)</f>
        <v>0</v>
      </c>
      <c r="AX62" s="67">
        <f t="shared" si="163"/>
        <v>0</v>
      </c>
      <c r="AY62" s="48">
        <f t="shared" ref="AY62" si="1808">SUM(AY56:AY57,AY61)</f>
        <v>0</v>
      </c>
      <c r="AZ62" s="48">
        <f t="shared" ref="AZ62" si="1809">SUM(AZ56:AZ57,AZ61)</f>
        <v>0</v>
      </c>
      <c r="BA62" s="67">
        <f t="shared" si="164"/>
        <v>0</v>
      </c>
      <c r="BB62" s="48">
        <f t="shared" ref="BB62" si="1810">SUM(BB56:BB57,BB61)</f>
        <v>12875</v>
      </c>
      <c r="BC62" s="48">
        <f t="shared" ref="BC62" si="1811">SUM(BC56:BC57,BC61)</f>
        <v>0</v>
      </c>
      <c r="BD62" s="67">
        <f t="shared" si="165"/>
        <v>12875</v>
      </c>
      <c r="BE62" s="48">
        <f t="shared" ref="BE62:BF62" si="1812">SUM(BE56:BE57,BE61)</f>
        <v>0</v>
      </c>
      <c r="BF62" s="48">
        <f t="shared" si="1812"/>
        <v>0</v>
      </c>
      <c r="BG62" s="67">
        <f t="shared" si="1430"/>
        <v>0</v>
      </c>
      <c r="BH62" s="47">
        <f t="shared" ref="BH62" si="1813">SUM(BH56:BH57,BH61)</f>
        <v>0</v>
      </c>
      <c r="BI62" s="48">
        <f t="shared" ref="BI62" si="1814">SUM(BI56:BI57,BI61)</f>
        <v>0</v>
      </c>
      <c r="BJ62" s="67">
        <f t="shared" si="167"/>
        <v>0</v>
      </c>
      <c r="BK62" s="47">
        <f t="shared" ref="BK62" si="1815">SUM(BK56:BK57,BK61)</f>
        <v>0</v>
      </c>
      <c r="BL62" s="48">
        <f t="shared" ref="BL62" si="1816">SUM(BL56:BL57,BL61)</f>
        <v>0</v>
      </c>
      <c r="BM62" s="67">
        <f t="shared" si="168"/>
        <v>0</v>
      </c>
      <c r="BN62" s="47">
        <f t="shared" ref="BN62" si="1817">SUM(BN56:BN57,BN61)</f>
        <v>0</v>
      </c>
      <c r="BO62" s="48">
        <f t="shared" ref="BO62" si="1818">SUM(BO56:BO57,BO61)</f>
        <v>0</v>
      </c>
      <c r="BP62" s="67">
        <f t="shared" si="169"/>
        <v>0</v>
      </c>
      <c r="BQ62" s="47">
        <f t="shared" ref="BQ62" si="1819">SUM(BQ56:BQ57,BQ61)</f>
        <v>0</v>
      </c>
      <c r="BR62" s="48">
        <f t="shared" ref="BR62" si="1820">SUM(BR56:BR57,BR61)</f>
        <v>0</v>
      </c>
      <c r="BS62" s="67">
        <f t="shared" si="170"/>
        <v>0</v>
      </c>
      <c r="BT62" s="47">
        <f t="shared" ref="BT62" si="1821">SUM(BT56:BT57,BT61)</f>
        <v>0</v>
      </c>
      <c r="BU62" s="48">
        <f t="shared" ref="BU62" si="1822">SUM(BU56:BU57,BU61)</f>
        <v>0</v>
      </c>
      <c r="BV62" s="67">
        <f t="shared" si="171"/>
        <v>0</v>
      </c>
      <c r="BW62" s="47">
        <f t="shared" ref="BW62" si="1823">SUM(BW56:BW57,BW61)</f>
        <v>0</v>
      </c>
      <c r="BX62" s="48">
        <f t="shared" ref="BX62" si="1824">SUM(BX56:BX57,BX61)</f>
        <v>0</v>
      </c>
      <c r="BY62" s="67">
        <f t="shared" si="172"/>
        <v>0</v>
      </c>
      <c r="BZ62" s="47">
        <f t="shared" ref="BZ62:CA62" si="1825">SUM(BZ56:BZ57,BZ61)</f>
        <v>0</v>
      </c>
      <c r="CA62" s="48">
        <f t="shared" si="1825"/>
        <v>0</v>
      </c>
      <c r="CB62" s="67">
        <f t="shared" si="1431"/>
        <v>0</v>
      </c>
      <c r="CC62" s="47">
        <f t="shared" si="174"/>
        <v>111170</v>
      </c>
      <c r="CD62" s="48">
        <f t="shared" si="174"/>
        <v>100</v>
      </c>
      <c r="CE62" s="67">
        <f t="shared" si="174"/>
        <v>111270</v>
      </c>
      <c r="CF62" s="48">
        <f t="shared" ref="CF62" si="1826">SUM(CF56:CF57,CF61)</f>
        <v>0</v>
      </c>
      <c r="CG62" s="48">
        <f t="shared" ref="CG62" si="1827">SUM(CG56:CG57,CG61)</f>
        <v>0</v>
      </c>
      <c r="CH62" s="67">
        <f t="shared" si="175"/>
        <v>0</v>
      </c>
      <c r="CI62" s="48">
        <f t="shared" ref="CI62" si="1828">SUM(CI56:CI57,CI61)</f>
        <v>0</v>
      </c>
      <c r="CJ62" s="48">
        <f t="shared" ref="CJ62" si="1829">SUM(CJ56:CJ57,CJ61)</f>
        <v>0</v>
      </c>
      <c r="CK62" s="67">
        <f t="shared" si="176"/>
        <v>0</v>
      </c>
      <c r="CL62" s="48">
        <f t="shared" ref="CL62" si="1830">SUM(CL56:CL57,CL61)</f>
        <v>0</v>
      </c>
      <c r="CM62" s="48">
        <f t="shared" ref="CM62" si="1831">SUM(CM56:CM57,CM61)</f>
        <v>0</v>
      </c>
      <c r="CN62" s="67">
        <f t="shared" si="177"/>
        <v>0</v>
      </c>
      <c r="CO62" s="48">
        <f t="shared" ref="CO62" si="1832">SUM(CO56:CO57,CO61)</f>
        <v>0</v>
      </c>
      <c r="CP62" s="48">
        <f t="shared" ref="CP62" si="1833">SUM(CP56:CP57,CP61)</f>
        <v>0</v>
      </c>
      <c r="CQ62" s="67">
        <f t="shared" si="178"/>
        <v>0</v>
      </c>
      <c r="CR62" s="48">
        <f t="shared" ref="CR62:CS62" si="1834">SUM(CR56:CR57,CR61)</f>
        <v>0</v>
      </c>
      <c r="CS62" s="48">
        <f t="shared" si="1834"/>
        <v>0</v>
      </c>
      <c r="CT62" s="67">
        <f t="shared" si="179"/>
        <v>0</v>
      </c>
      <c r="CU62" s="48">
        <f t="shared" ref="CU62:CV62" si="1835">SUM(CU56:CU57,CU61)</f>
        <v>0</v>
      </c>
      <c r="CV62" s="48">
        <f t="shared" si="1835"/>
        <v>0</v>
      </c>
      <c r="CW62" s="67">
        <f t="shared" si="180"/>
        <v>0</v>
      </c>
      <c r="CX62" s="48">
        <f t="shared" ref="CX62:CY62" si="1836">SUM(CX56:CX57,CX61)</f>
        <v>0</v>
      </c>
      <c r="CY62" s="48">
        <f t="shared" si="1836"/>
        <v>0</v>
      </c>
      <c r="CZ62" s="67">
        <f t="shared" si="181"/>
        <v>0</v>
      </c>
      <c r="DA62" s="47">
        <f t="shared" si="182"/>
        <v>0</v>
      </c>
      <c r="DB62" s="48">
        <f t="shared" si="183"/>
        <v>0</v>
      </c>
      <c r="DC62" s="67">
        <f t="shared" si="184"/>
        <v>0</v>
      </c>
      <c r="DD62" s="48">
        <f t="shared" ref="DD62:DE62" si="1837">SUM(DD56:DD57,DD61)</f>
        <v>0</v>
      </c>
      <c r="DE62" s="48">
        <f t="shared" si="1837"/>
        <v>0</v>
      </c>
      <c r="DF62" s="67">
        <f t="shared" si="185"/>
        <v>0</v>
      </c>
      <c r="DG62" s="48">
        <f t="shared" ref="DG62:DH62" si="1838">SUM(DG56:DG57,DG61)</f>
        <v>0</v>
      </c>
      <c r="DH62" s="48">
        <f t="shared" si="1838"/>
        <v>0</v>
      </c>
      <c r="DI62" s="67">
        <f t="shared" si="186"/>
        <v>0</v>
      </c>
      <c r="DJ62" s="48">
        <f t="shared" ref="DJ62:DK62" si="1839">SUM(DJ56:DJ57,DJ61)</f>
        <v>0</v>
      </c>
      <c r="DK62" s="48">
        <f t="shared" si="1839"/>
        <v>0</v>
      </c>
      <c r="DL62" s="67">
        <f t="shared" si="187"/>
        <v>0</v>
      </c>
      <c r="DM62" s="47">
        <f t="shared" si="188"/>
        <v>0</v>
      </c>
      <c r="DN62" s="48">
        <f t="shared" si="189"/>
        <v>0</v>
      </c>
      <c r="DO62" s="67">
        <f t="shared" si="190"/>
        <v>0</v>
      </c>
      <c r="DP62" s="48">
        <f t="shared" ref="DP62:DQ62" si="1840">SUM(DP56:DP57,DP61)</f>
        <v>0</v>
      </c>
      <c r="DQ62" s="48">
        <f t="shared" si="1840"/>
        <v>0</v>
      </c>
      <c r="DR62" s="67">
        <f t="shared" si="191"/>
        <v>0</v>
      </c>
      <c r="DS62" s="48">
        <f t="shared" ref="DS62:DT62" si="1841">SUM(DS56:DS57,DS61)</f>
        <v>0</v>
      </c>
      <c r="DT62" s="48">
        <f t="shared" si="1841"/>
        <v>0</v>
      </c>
      <c r="DU62" s="67">
        <f t="shared" si="192"/>
        <v>0</v>
      </c>
      <c r="DV62" s="48">
        <f t="shared" ref="DV62:DW62" si="1842">SUM(DV56:DV57,DV61)</f>
        <v>92500</v>
      </c>
      <c r="DW62" s="48">
        <f t="shared" si="1842"/>
        <v>0</v>
      </c>
      <c r="DX62" s="67">
        <f t="shared" si="193"/>
        <v>92500</v>
      </c>
      <c r="DY62" s="47">
        <f t="shared" si="194"/>
        <v>92500</v>
      </c>
      <c r="DZ62" s="48">
        <f t="shared" si="195"/>
        <v>0</v>
      </c>
      <c r="EA62" s="67">
        <f t="shared" si="196"/>
        <v>92500</v>
      </c>
      <c r="EB62" s="48">
        <f t="shared" ref="EB62:EC62" si="1843">SUM(EB56:EB57,EB61)</f>
        <v>0</v>
      </c>
      <c r="EC62" s="48">
        <f t="shared" si="1843"/>
        <v>0</v>
      </c>
      <c r="ED62" s="67">
        <f t="shared" si="197"/>
        <v>0</v>
      </c>
      <c r="EE62" s="48">
        <f t="shared" ref="EE62:EF62" si="1844">SUM(EE56:EE57,EE61)</f>
        <v>0</v>
      </c>
      <c r="EF62" s="48">
        <f t="shared" si="1844"/>
        <v>0</v>
      </c>
      <c r="EG62" s="67">
        <f t="shared" si="198"/>
        <v>0</v>
      </c>
      <c r="EH62" s="48">
        <f t="shared" ref="EH62:EI62" si="1845">SUM(EH56:EH57,EH61)</f>
        <v>0</v>
      </c>
      <c r="EI62" s="48">
        <f t="shared" si="1845"/>
        <v>0</v>
      </c>
      <c r="EJ62" s="67">
        <f t="shared" si="199"/>
        <v>0</v>
      </c>
      <c r="EK62" s="48">
        <f t="shared" ref="EK62:EL62" si="1846">SUM(EK56:EK57,EK61)</f>
        <v>0</v>
      </c>
      <c r="EL62" s="48">
        <f t="shared" si="1846"/>
        <v>0</v>
      </c>
      <c r="EM62" s="67">
        <f t="shared" si="200"/>
        <v>0</v>
      </c>
      <c r="EN62" s="48">
        <f t="shared" ref="EN62:EO62" si="1847">SUM(EN56:EN57,EN61)</f>
        <v>0</v>
      </c>
      <c r="EO62" s="48">
        <f t="shared" si="1847"/>
        <v>0</v>
      </c>
      <c r="EP62" s="67">
        <f t="shared" si="201"/>
        <v>0</v>
      </c>
      <c r="EQ62" s="48">
        <f t="shared" ref="EQ62:ER62" si="1848">SUM(EQ56:EQ57,EQ61)</f>
        <v>0</v>
      </c>
      <c r="ER62" s="48">
        <f t="shared" si="1848"/>
        <v>0</v>
      </c>
      <c r="ES62" s="67">
        <f t="shared" si="202"/>
        <v>0</v>
      </c>
      <c r="ET62" s="48">
        <f t="shared" ref="ET62:EU62" si="1849">SUM(ET56:ET57,ET61)</f>
        <v>0</v>
      </c>
      <c r="EU62" s="48">
        <f t="shared" si="1849"/>
        <v>0</v>
      </c>
      <c r="EV62" s="67">
        <f t="shared" si="203"/>
        <v>0</v>
      </c>
      <c r="EW62" s="47">
        <f t="shared" si="204"/>
        <v>0</v>
      </c>
      <c r="EX62" s="48">
        <f t="shared" si="205"/>
        <v>0</v>
      </c>
      <c r="EY62" s="67">
        <f t="shared" si="206"/>
        <v>0</v>
      </c>
      <c r="EZ62" s="48">
        <f t="shared" ref="EZ62:FA62" si="1850">SUM(EZ56:EZ57,EZ61)</f>
        <v>0</v>
      </c>
      <c r="FA62" s="48">
        <f t="shared" si="1850"/>
        <v>0</v>
      </c>
      <c r="FB62" s="67">
        <f t="shared" si="207"/>
        <v>0</v>
      </c>
      <c r="FC62" s="48">
        <f t="shared" ref="FC62:FD62" si="1851">SUM(FC56:FC57,FC61)</f>
        <v>0</v>
      </c>
      <c r="FD62" s="48">
        <f t="shared" si="1851"/>
        <v>0</v>
      </c>
      <c r="FE62" s="67">
        <f t="shared" si="208"/>
        <v>0</v>
      </c>
      <c r="FF62" s="47">
        <f t="shared" si="209"/>
        <v>0</v>
      </c>
      <c r="FG62" s="48">
        <f t="shared" si="210"/>
        <v>0</v>
      </c>
      <c r="FH62" s="67">
        <f t="shared" si="211"/>
        <v>0</v>
      </c>
      <c r="FI62" s="48">
        <f t="shared" ref="FI62:FJ62" si="1852">SUM(FI56:FI57,FI61)</f>
        <v>0</v>
      </c>
      <c r="FJ62" s="48">
        <f t="shared" si="1852"/>
        <v>0</v>
      </c>
      <c r="FK62" s="67">
        <f t="shared" si="212"/>
        <v>0</v>
      </c>
      <c r="FL62" s="48">
        <f t="shared" ref="FL62:FM62" si="1853">SUM(FL56:FL57,FL61)</f>
        <v>0</v>
      </c>
      <c r="FM62" s="48">
        <f t="shared" si="1853"/>
        <v>0</v>
      </c>
      <c r="FN62" s="67">
        <f t="shared" si="213"/>
        <v>0</v>
      </c>
      <c r="FO62" s="48">
        <f t="shared" ref="FO62:FP62" si="1854">SUM(FO56:FO57,FO61)</f>
        <v>0</v>
      </c>
      <c r="FP62" s="48">
        <f t="shared" si="1854"/>
        <v>0</v>
      </c>
      <c r="FQ62" s="67">
        <f t="shared" si="214"/>
        <v>0</v>
      </c>
      <c r="FR62" s="48">
        <f t="shared" ref="FR62:FS62" si="1855">SUM(FR56:FR57,FR61)</f>
        <v>0</v>
      </c>
      <c r="FS62" s="48">
        <f t="shared" si="1855"/>
        <v>0</v>
      </c>
      <c r="FT62" s="67">
        <f t="shared" si="215"/>
        <v>0</v>
      </c>
      <c r="FU62" s="47">
        <f t="shared" si="216"/>
        <v>0</v>
      </c>
      <c r="FV62" s="48">
        <f t="shared" si="217"/>
        <v>0</v>
      </c>
      <c r="FW62" s="67">
        <f t="shared" si="218"/>
        <v>0</v>
      </c>
      <c r="FX62" s="48">
        <f t="shared" ref="FX62:FY62" si="1856">SUM(FX56:FX57,FX61)</f>
        <v>6566</v>
      </c>
      <c r="FY62" s="48">
        <f t="shared" si="1856"/>
        <v>88800</v>
      </c>
      <c r="FZ62" s="67">
        <f t="shared" si="219"/>
        <v>95366</v>
      </c>
      <c r="GA62" s="47">
        <f t="shared" ref="GA62" si="1857">SUM(GA56:GA57,GA61)</f>
        <v>0</v>
      </c>
      <c r="GB62" s="48">
        <f t="shared" ref="GB62" si="1858">SUM(GB56:GB57,GB61)</f>
        <v>0</v>
      </c>
      <c r="GC62" s="67">
        <f t="shared" si="220"/>
        <v>0</v>
      </c>
      <c r="GD62" s="48">
        <f t="shared" ref="GD62:GE62" si="1859">SUM(GD56:GD57,GD61)</f>
        <v>119856</v>
      </c>
      <c r="GE62" s="48">
        <f t="shared" si="1859"/>
        <v>0</v>
      </c>
      <c r="GF62" s="67">
        <f t="shared" si="221"/>
        <v>119856</v>
      </c>
      <c r="GG62" s="47">
        <f t="shared" si="222"/>
        <v>126422</v>
      </c>
      <c r="GH62" s="48">
        <f t="shared" si="223"/>
        <v>88800</v>
      </c>
      <c r="GI62" s="67">
        <f t="shared" si="224"/>
        <v>215222</v>
      </c>
      <c r="GJ62" s="47">
        <f t="shared" si="225"/>
        <v>330092</v>
      </c>
      <c r="GK62" s="48">
        <f t="shared" si="226"/>
        <v>88900</v>
      </c>
      <c r="GL62" s="67">
        <f t="shared" si="227"/>
        <v>418992</v>
      </c>
      <c r="GM62" s="48">
        <f t="shared" ref="GM62:GN62" si="1860">SUM(GM56:GM57,GM61)</f>
        <v>0</v>
      </c>
      <c r="GN62" s="48">
        <f t="shared" si="1860"/>
        <v>0</v>
      </c>
      <c r="GO62" s="67">
        <f t="shared" si="228"/>
        <v>0</v>
      </c>
      <c r="GP62" s="48">
        <f t="shared" ref="GP62:GQ62" si="1861">SUM(GP56:GP57,GP61)</f>
        <v>0</v>
      </c>
      <c r="GQ62" s="48">
        <f t="shared" si="1861"/>
        <v>0</v>
      </c>
      <c r="GR62" s="67">
        <f t="shared" si="229"/>
        <v>0</v>
      </c>
      <c r="GS62" s="48">
        <f t="shared" ref="GS62:GT62" si="1862">SUM(GS56:GS57,GS61)</f>
        <v>0</v>
      </c>
      <c r="GT62" s="48">
        <f t="shared" si="1862"/>
        <v>0</v>
      </c>
      <c r="GU62" s="67">
        <f t="shared" si="230"/>
        <v>0</v>
      </c>
      <c r="GV62" s="48">
        <f t="shared" ref="GV62:GW62" si="1863">SUM(GV56:GV57,GV61)</f>
        <v>0</v>
      </c>
      <c r="GW62" s="48">
        <f t="shared" si="1863"/>
        <v>0</v>
      </c>
      <c r="GX62" s="67">
        <f t="shared" si="231"/>
        <v>0</v>
      </c>
      <c r="GY62" s="48">
        <f t="shared" ref="GY62:GZ62" si="1864">SUM(GY56:GY57,GY61)</f>
        <v>0</v>
      </c>
      <c r="GZ62" s="48">
        <f t="shared" si="1864"/>
        <v>0</v>
      </c>
      <c r="HA62" s="67">
        <f t="shared" si="232"/>
        <v>0</v>
      </c>
      <c r="HB62" s="48">
        <f t="shared" ref="HB62:HC62" si="1865">SUM(HB56:HB57,HB61)</f>
        <v>0</v>
      </c>
      <c r="HC62" s="48">
        <f t="shared" si="1865"/>
        <v>0</v>
      </c>
      <c r="HD62" s="67">
        <f t="shared" si="233"/>
        <v>0</v>
      </c>
      <c r="HE62" s="47">
        <f t="shared" si="234"/>
        <v>0</v>
      </c>
      <c r="HF62" s="48">
        <f t="shared" si="235"/>
        <v>0</v>
      </c>
      <c r="HG62" s="67">
        <f t="shared" si="236"/>
        <v>0</v>
      </c>
      <c r="HH62" s="48">
        <f t="shared" ref="HH62:HI62" si="1866">SUM(HH56:HH57,HH61)</f>
        <v>0</v>
      </c>
      <c r="HI62" s="48">
        <f t="shared" si="1866"/>
        <v>0</v>
      </c>
      <c r="HJ62" s="67">
        <f t="shared" si="237"/>
        <v>0</v>
      </c>
      <c r="HK62" s="47">
        <f t="shared" ref="HK62" si="1867">SUM(HK56:HK57,HK61)</f>
        <v>0</v>
      </c>
      <c r="HL62" s="48">
        <f t="shared" ref="HL62" si="1868">SUM(HL56:HL57,HL61)</f>
        <v>0</v>
      </c>
      <c r="HM62" s="67">
        <f t="shared" si="238"/>
        <v>0</v>
      </c>
      <c r="HN62" s="47">
        <f t="shared" si="239"/>
        <v>0</v>
      </c>
      <c r="HO62" s="48">
        <f t="shared" si="240"/>
        <v>0</v>
      </c>
      <c r="HP62" s="67">
        <f t="shared" si="241"/>
        <v>0</v>
      </c>
      <c r="HQ62" s="48">
        <f t="shared" ref="HQ62:HR62" si="1869">SUM(HQ56:HQ57,HQ61)</f>
        <v>0</v>
      </c>
      <c r="HR62" s="48">
        <f t="shared" si="1869"/>
        <v>0</v>
      </c>
      <c r="HS62" s="67">
        <f t="shared" si="242"/>
        <v>0</v>
      </c>
      <c r="HT62" s="47">
        <f t="shared" ref="HT62" si="1870">SUM(HT56:HT57,HT61)</f>
        <v>0</v>
      </c>
      <c r="HU62" s="48">
        <f t="shared" ref="HU62" si="1871">SUM(HU56:HU57,HU61)</f>
        <v>0</v>
      </c>
      <c r="HV62" s="67">
        <f t="shared" si="243"/>
        <v>0</v>
      </c>
      <c r="HW62" s="48">
        <f t="shared" ref="HW62:HX62" si="1872">SUM(HW56:HW57,HW61)</f>
        <v>0</v>
      </c>
      <c r="HX62" s="48">
        <f t="shared" si="1872"/>
        <v>0</v>
      </c>
      <c r="HY62" s="67">
        <f t="shared" si="244"/>
        <v>0</v>
      </c>
      <c r="HZ62" s="47">
        <f t="shared" ref="HZ62" si="1873">SUM(HZ56:HZ57,HZ61)</f>
        <v>0</v>
      </c>
      <c r="IA62" s="48">
        <f t="shared" ref="IA62" si="1874">SUM(IA56:IA57,IA61)</f>
        <v>0</v>
      </c>
      <c r="IB62" s="67">
        <f t="shared" si="245"/>
        <v>0</v>
      </c>
      <c r="IC62" s="47">
        <f t="shared" si="246"/>
        <v>0</v>
      </c>
      <c r="ID62" s="48">
        <f t="shared" si="247"/>
        <v>0</v>
      </c>
      <c r="IE62" s="67">
        <f t="shared" si="248"/>
        <v>0</v>
      </c>
      <c r="IF62" s="48">
        <f t="shared" ref="IF62:IG62" si="1875">SUM(IF56:IF57,IF61)</f>
        <v>0</v>
      </c>
      <c r="IG62" s="48">
        <f t="shared" si="1875"/>
        <v>0</v>
      </c>
      <c r="IH62" s="67">
        <f t="shared" si="249"/>
        <v>0</v>
      </c>
      <c r="II62" s="47">
        <f t="shared" ref="II62" si="1876">SUM(II56:II57,II61)</f>
        <v>0</v>
      </c>
      <c r="IJ62" s="48">
        <f t="shared" ref="IJ62" si="1877">SUM(IJ56:IJ57,IJ61)</f>
        <v>0</v>
      </c>
      <c r="IK62" s="67">
        <f t="shared" si="250"/>
        <v>0</v>
      </c>
      <c r="IL62" s="48">
        <f t="shared" ref="IL62:IM62" si="1878">SUM(IL56:IL57,IL61)</f>
        <v>0</v>
      </c>
      <c r="IM62" s="48">
        <f t="shared" si="1878"/>
        <v>0</v>
      </c>
      <c r="IN62" s="67">
        <f t="shared" si="251"/>
        <v>0</v>
      </c>
      <c r="IO62" s="47">
        <f t="shared" si="252"/>
        <v>0</v>
      </c>
      <c r="IP62" s="48">
        <f t="shared" si="253"/>
        <v>0</v>
      </c>
      <c r="IQ62" s="67">
        <f t="shared" si="254"/>
        <v>0</v>
      </c>
      <c r="IR62" s="48">
        <f t="shared" ref="IR62:IS62" si="1879">SUM(IR56:IR57,IR61)</f>
        <v>0</v>
      </c>
      <c r="IS62" s="48">
        <f t="shared" si="1879"/>
        <v>0</v>
      </c>
      <c r="IT62" s="67">
        <f t="shared" si="255"/>
        <v>0</v>
      </c>
      <c r="IU62" s="48">
        <f t="shared" ref="IU62:IV62" si="1880">SUM(IU56:IU57,IU61)</f>
        <v>0</v>
      </c>
      <c r="IV62" s="48">
        <f t="shared" si="1880"/>
        <v>0</v>
      </c>
      <c r="IW62" s="67">
        <f t="shared" si="256"/>
        <v>0</v>
      </c>
      <c r="IX62" s="48">
        <f t="shared" ref="IX62:IY62" si="1881">SUM(IX56:IX57,IX61)</f>
        <v>0</v>
      </c>
      <c r="IY62" s="48">
        <f t="shared" si="1881"/>
        <v>0</v>
      </c>
      <c r="IZ62" s="67">
        <f t="shared" si="257"/>
        <v>0</v>
      </c>
      <c r="JA62" s="47">
        <f t="shared" si="258"/>
        <v>0</v>
      </c>
      <c r="JB62" s="48">
        <f t="shared" si="259"/>
        <v>0</v>
      </c>
      <c r="JC62" s="67">
        <f t="shared" si="260"/>
        <v>0</v>
      </c>
      <c r="JD62" s="48">
        <f t="shared" ref="JD62:JE62" si="1882">SUM(JD56:JD57,JD61)</f>
        <v>0</v>
      </c>
      <c r="JE62" s="48">
        <f t="shared" si="1882"/>
        <v>0</v>
      </c>
      <c r="JF62" s="67">
        <f t="shared" si="261"/>
        <v>0</v>
      </c>
      <c r="JG62" s="48">
        <f t="shared" ref="JG62:JH62" si="1883">SUM(JG56:JG57,JG61)</f>
        <v>0</v>
      </c>
      <c r="JH62" s="48">
        <f t="shared" si="1883"/>
        <v>0</v>
      </c>
      <c r="JI62" s="67">
        <f t="shared" si="262"/>
        <v>0</v>
      </c>
      <c r="JJ62" s="48">
        <f t="shared" ref="JJ62:JK62" si="1884">SUM(JJ56:JJ57,JJ61)</f>
        <v>0</v>
      </c>
      <c r="JK62" s="48">
        <f t="shared" si="1884"/>
        <v>0</v>
      </c>
      <c r="JL62" s="67">
        <f t="shared" si="263"/>
        <v>0</v>
      </c>
      <c r="JM62" s="47">
        <f t="shared" si="264"/>
        <v>0</v>
      </c>
      <c r="JN62" s="48">
        <f t="shared" si="265"/>
        <v>0</v>
      </c>
      <c r="JO62" s="67">
        <f t="shared" si="266"/>
        <v>0</v>
      </c>
      <c r="JP62" s="48">
        <f t="shared" ref="JP62:JQ62" si="1885">SUM(JP56:JP57,JP61)</f>
        <v>14341</v>
      </c>
      <c r="JQ62" s="48">
        <f t="shared" si="1885"/>
        <v>683</v>
      </c>
      <c r="JR62" s="67">
        <f t="shared" si="267"/>
        <v>15024</v>
      </c>
      <c r="JS62" s="47">
        <f t="shared" ref="JS62" si="1886">SUM(JS56:JS57,JS61)</f>
        <v>0</v>
      </c>
      <c r="JT62" s="48">
        <f t="shared" ref="JT62" si="1887">SUM(JT56:JT57,JT61)</f>
        <v>0</v>
      </c>
      <c r="JU62" s="67">
        <f t="shared" si="268"/>
        <v>0</v>
      </c>
      <c r="JV62" s="47">
        <f t="shared" ref="JV62" si="1888">SUM(JV56:JV57,JV61)</f>
        <v>0</v>
      </c>
      <c r="JW62" s="48">
        <f t="shared" ref="JW62" si="1889">SUM(JW56:JW57,JW61)</f>
        <v>0</v>
      </c>
      <c r="JX62" s="67">
        <f t="shared" si="269"/>
        <v>0</v>
      </c>
      <c r="JY62" s="47">
        <f t="shared" si="270"/>
        <v>0</v>
      </c>
      <c r="JZ62" s="48">
        <f t="shared" si="271"/>
        <v>0</v>
      </c>
      <c r="KA62" s="67">
        <f t="shared" si="272"/>
        <v>0</v>
      </c>
      <c r="KB62" s="48">
        <f t="shared" ref="KB62:KC62" si="1890">SUM(KB56:KB57,KB61)</f>
        <v>0</v>
      </c>
      <c r="KC62" s="48">
        <f t="shared" si="1890"/>
        <v>0</v>
      </c>
      <c r="KD62" s="67">
        <f t="shared" si="273"/>
        <v>0</v>
      </c>
      <c r="KE62" s="47">
        <f t="shared" si="274"/>
        <v>14341</v>
      </c>
      <c r="KF62" s="48">
        <f t="shared" si="275"/>
        <v>683</v>
      </c>
      <c r="KG62" s="67">
        <f t="shared" si="276"/>
        <v>15024</v>
      </c>
      <c r="KH62" s="47">
        <f t="shared" ref="KH62" si="1891">SUM(KH56:KH57,KH61)</f>
        <v>0</v>
      </c>
      <c r="KI62" s="48">
        <f t="shared" ref="KI62" si="1892">SUM(KI56:KI57,KI61)</f>
        <v>0</v>
      </c>
      <c r="KJ62" s="67">
        <f t="shared" si="277"/>
        <v>0</v>
      </c>
      <c r="KK62" s="48">
        <f t="shared" ref="KK62:KL62" si="1893">SUM(KK56:KK57,KK61)</f>
        <v>0</v>
      </c>
      <c r="KL62" s="48">
        <f t="shared" si="1893"/>
        <v>0</v>
      </c>
      <c r="KM62" s="67">
        <f t="shared" si="278"/>
        <v>0</v>
      </c>
      <c r="KN62" s="48">
        <f t="shared" ref="KN62:KO62" si="1894">SUM(KN56:KN57,KN61)</f>
        <v>0</v>
      </c>
      <c r="KO62" s="48">
        <f t="shared" si="1894"/>
        <v>0</v>
      </c>
      <c r="KP62" s="67">
        <f t="shared" si="279"/>
        <v>0</v>
      </c>
      <c r="KQ62" s="47">
        <f t="shared" si="280"/>
        <v>0</v>
      </c>
      <c r="KR62" s="48">
        <f t="shared" si="281"/>
        <v>0</v>
      </c>
      <c r="KS62" s="67">
        <f t="shared" si="282"/>
        <v>0</v>
      </c>
      <c r="KT62" s="48">
        <f t="shared" ref="KT62:KU62" si="1895">SUM(KT56:KT57,KT61)</f>
        <v>0</v>
      </c>
      <c r="KU62" s="48">
        <f t="shared" si="1895"/>
        <v>0</v>
      </c>
      <c r="KV62" s="67">
        <f t="shared" si="283"/>
        <v>0</v>
      </c>
      <c r="KW62" s="48">
        <f t="shared" ref="KW62:KX62" si="1896">SUM(KW56:KW57,KW61)</f>
        <v>0</v>
      </c>
      <c r="KX62" s="48">
        <f t="shared" si="1896"/>
        <v>0</v>
      </c>
      <c r="KY62" s="67">
        <f t="shared" si="284"/>
        <v>0</v>
      </c>
      <c r="KZ62" s="48">
        <f t="shared" ref="KZ62:LA62" si="1897">SUM(KZ56:KZ57,KZ61)</f>
        <v>0</v>
      </c>
      <c r="LA62" s="48">
        <f t="shared" si="1897"/>
        <v>0</v>
      </c>
      <c r="LB62" s="67">
        <f t="shared" si="285"/>
        <v>0</v>
      </c>
      <c r="LC62" s="48">
        <f t="shared" ref="LC62:LD62" si="1898">SUM(LC56:LC57,LC61)</f>
        <v>0</v>
      </c>
      <c r="LD62" s="48">
        <f t="shared" si="1898"/>
        <v>0</v>
      </c>
      <c r="LE62" s="67">
        <f t="shared" si="286"/>
        <v>0</v>
      </c>
      <c r="LF62" s="48">
        <f t="shared" ref="LF62:LG62" si="1899">SUM(LF56:LF57,LF61)</f>
        <v>0</v>
      </c>
      <c r="LG62" s="48">
        <f t="shared" si="1899"/>
        <v>0</v>
      </c>
      <c r="LH62" s="67">
        <f t="shared" si="287"/>
        <v>0</v>
      </c>
      <c r="LI62" s="48">
        <f t="shared" ref="LI62:LJ62" si="1900">SUM(LI56:LI57,LI61)</f>
        <v>0</v>
      </c>
      <c r="LJ62" s="48">
        <f t="shared" si="1900"/>
        <v>0</v>
      </c>
      <c r="LK62" s="67">
        <f t="shared" si="288"/>
        <v>0</v>
      </c>
      <c r="LL62" s="48">
        <f t="shared" ref="LL62:LM62" si="1901">SUM(LL56:LL57,LL61)</f>
        <v>0</v>
      </c>
      <c r="LM62" s="48">
        <f t="shared" si="1901"/>
        <v>0</v>
      </c>
      <c r="LN62" s="67">
        <f t="shared" si="289"/>
        <v>0</v>
      </c>
      <c r="LO62" s="47">
        <f t="shared" si="290"/>
        <v>0</v>
      </c>
      <c r="LP62" s="48">
        <f t="shared" si="291"/>
        <v>0</v>
      </c>
      <c r="LQ62" s="67">
        <f t="shared" si="292"/>
        <v>0</v>
      </c>
      <c r="LR62" s="48">
        <f t="shared" ref="LR62:LS62" si="1902">SUM(LR56:LR57,LR61)</f>
        <v>0</v>
      </c>
      <c r="LS62" s="48">
        <f t="shared" si="1902"/>
        <v>0</v>
      </c>
      <c r="LT62" s="67">
        <f t="shared" si="293"/>
        <v>0</v>
      </c>
      <c r="LU62" s="48">
        <f t="shared" ref="LU62" si="1903">SUM(LU56:LU57,LU61)</f>
        <v>0</v>
      </c>
      <c r="LV62" s="48">
        <f t="shared" ref="LV62" si="1904">SUM(LV56:LV57,LV61)</f>
        <v>0</v>
      </c>
      <c r="LW62" s="67">
        <f t="shared" si="294"/>
        <v>0</v>
      </c>
      <c r="LX62" s="47">
        <f t="shared" si="295"/>
        <v>0</v>
      </c>
      <c r="LY62" s="48">
        <f t="shared" si="296"/>
        <v>0</v>
      </c>
      <c r="LZ62" s="67">
        <f t="shared" si="297"/>
        <v>0</v>
      </c>
      <c r="MA62" s="47">
        <f t="shared" si="298"/>
        <v>344433</v>
      </c>
      <c r="MB62" s="48">
        <f t="shared" si="299"/>
        <v>89583</v>
      </c>
      <c r="MC62" s="67">
        <f t="shared" si="300"/>
        <v>434016</v>
      </c>
      <c r="MD62" s="48">
        <f t="shared" ref="MD62:ME62" si="1905">SUM(MD56:MD57,MD61)</f>
        <v>6727192</v>
      </c>
      <c r="ME62" s="48">
        <f t="shared" si="1905"/>
        <v>2313</v>
      </c>
      <c r="MF62" s="67">
        <f t="shared" si="301"/>
        <v>6729505</v>
      </c>
      <c r="MG62" s="48">
        <f t="shared" ref="MG62:MH62" si="1906">SUM(MG56:MG57,MG61)</f>
        <v>1542742</v>
      </c>
      <c r="MH62" s="48">
        <f t="shared" si="1906"/>
        <v>0</v>
      </c>
      <c r="MI62" s="67">
        <f t="shared" si="302"/>
        <v>1542742</v>
      </c>
      <c r="MJ62" s="48">
        <f t="shared" ref="MJ62:MK62" si="1907">SUM(MJ56:MJ57,MJ61)</f>
        <v>1878605</v>
      </c>
      <c r="MK62" s="48">
        <f t="shared" si="1907"/>
        <v>11002</v>
      </c>
      <c r="ML62" s="67">
        <f t="shared" si="303"/>
        <v>1889607</v>
      </c>
      <c r="MM62" s="48">
        <f t="shared" ref="MM62:MN62" si="1908">SUM(MM56:MM57,MM61)</f>
        <v>118678</v>
      </c>
      <c r="MN62" s="48">
        <f t="shared" si="1908"/>
        <v>17020</v>
      </c>
      <c r="MO62" s="67">
        <f t="shared" si="304"/>
        <v>135698</v>
      </c>
      <c r="MP62" s="48">
        <f t="shared" ref="MP62:MQ62" si="1909">SUM(MP56:MP57,MP61)</f>
        <v>0</v>
      </c>
      <c r="MQ62" s="48">
        <f t="shared" si="1909"/>
        <v>0</v>
      </c>
      <c r="MR62" s="67">
        <f t="shared" si="305"/>
        <v>0</v>
      </c>
      <c r="MS62" s="47">
        <f t="shared" ref="MS62" si="1910">SUM(MS56:MS57,MS61)</f>
        <v>0</v>
      </c>
      <c r="MT62" s="48">
        <f t="shared" ref="MT62" si="1911">SUM(MT56:MT57,MT61)</f>
        <v>0</v>
      </c>
      <c r="MU62" s="67">
        <f t="shared" si="306"/>
        <v>0</v>
      </c>
      <c r="MV62" s="48">
        <f t="shared" ref="MV62:MW62" si="1912">SUM(MV56:MV57,MV61)</f>
        <v>120044</v>
      </c>
      <c r="MW62" s="48">
        <f t="shared" si="1912"/>
        <v>0</v>
      </c>
      <c r="MX62" s="67">
        <f t="shared" si="307"/>
        <v>120044</v>
      </c>
      <c r="MY62" s="48">
        <f t="shared" ref="MY62:MZ62" si="1913">SUM(MY56:MY57,MY61)</f>
        <v>4369529</v>
      </c>
      <c r="MZ62" s="48">
        <f t="shared" si="1913"/>
        <v>0</v>
      </c>
      <c r="NA62" s="67">
        <f t="shared" si="308"/>
        <v>4369529</v>
      </c>
      <c r="NB62" s="48">
        <f t="shared" ref="NB62:NC62" si="1914">SUM(NB56:NB57,NB61)</f>
        <v>2717538</v>
      </c>
      <c r="NC62" s="48">
        <f t="shared" si="1914"/>
        <v>0</v>
      </c>
      <c r="ND62" s="67">
        <f t="shared" si="309"/>
        <v>2717538</v>
      </c>
      <c r="NE62" s="47">
        <f t="shared" ref="NE62" si="1915">SUM(NE56:NE57,NE61)</f>
        <v>0</v>
      </c>
      <c r="NF62" s="48">
        <f t="shared" ref="NF62" si="1916">SUM(NF56:NF57,NF61)</f>
        <v>0</v>
      </c>
      <c r="NG62" s="67">
        <f t="shared" si="310"/>
        <v>0</v>
      </c>
      <c r="NH62" s="47">
        <f t="shared" ref="NH62" si="1917">SUM(NH56:NH57,NH61)</f>
        <v>0</v>
      </c>
      <c r="NI62" s="48">
        <f t="shared" ref="NI62" si="1918">SUM(NI56:NI57,NI61)</f>
        <v>0</v>
      </c>
      <c r="NJ62" s="67">
        <f t="shared" si="311"/>
        <v>0</v>
      </c>
      <c r="NK62" s="47">
        <f t="shared" si="312"/>
        <v>17474328</v>
      </c>
      <c r="NL62" s="48">
        <f t="shared" si="313"/>
        <v>30335</v>
      </c>
      <c r="NM62" s="67">
        <f t="shared" si="314"/>
        <v>17504663</v>
      </c>
      <c r="NN62" s="48">
        <f t="shared" ref="NN62:NO62" si="1919">SUM(NN56:NN57,NN61)</f>
        <v>20000</v>
      </c>
      <c r="NO62" s="48">
        <f t="shared" si="1919"/>
        <v>1990</v>
      </c>
      <c r="NP62" s="67">
        <f t="shared" si="315"/>
        <v>21990</v>
      </c>
      <c r="NQ62" s="48">
        <f t="shared" ref="NQ62" si="1920">SUM(NQ56:NQ57,NQ61)</f>
        <v>88400</v>
      </c>
      <c r="NR62" s="48">
        <f t="shared" ref="NR62" si="1921">SUM(NR56:NR57,NR61)</f>
        <v>0</v>
      </c>
      <c r="NS62" s="67">
        <f t="shared" si="316"/>
        <v>88400</v>
      </c>
      <c r="NT62" s="48">
        <f t="shared" ref="NT62" si="1922">SUM(NT56:NT57,NT61)</f>
        <v>24165</v>
      </c>
      <c r="NU62" s="48">
        <f t="shared" ref="NU62" si="1923">SUM(NU56:NU57,NU61)</f>
        <v>0</v>
      </c>
      <c r="NV62" s="67">
        <f t="shared" si="317"/>
        <v>24165</v>
      </c>
      <c r="NW62" s="47">
        <f t="shared" ref="NW62:NX62" si="1924">SUM(NW56:NW57,NW61)</f>
        <v>651892</v>
      </c>
      <c r="NX62" s="48">
        <f t="shared" si="1924"/>
        <v>0</v>
      </c>
      <c r="NY62" s="67">
        <f t="shared" si="318"/>
        <v>651892</v>
      </c>
      <c r="NZ62" s="48">
        <f t="shared" ref="NZ62" si="1925">SUM(NZ56:NZ57,NZ61)</f>
        <v>54315</v>
      </c>
      <c r="OA62" s="48">
        <f t="shared" ref="OA62" si="1926">SUM(OA56:OA57,OA61)</f>
        <v>0</v>
      </c>
      <c r="OB62" s="67">
        <f t="shared" si="319"/>
        <v>54315</v>
      </c>
      <c r="OC62" s="48">
        <f t="shared" ref="OC62:OD62" si="1927">SUM(OC56:OC57,OC61)</f>
        <v>6111</v>
      </c>
      <c r="OD62" s="48">
        <f t="shared" si="1927"/>
        <v>2175</v>
      </c>
      <c r="OE62" s="67">
        <f t="shared" si="1432"/>
        <v>8286</v>
      </c>
      <c r="OF62" s="47">
        <f t="shared" si="321"/>
        <v>844883</v>
      </c>
      <c r="OG62" s="48">
        <f t="shared" si="321"/>
        <v>4165</v>
      </c>
      <c r="OH62" s="67">
        <f t="shared" si="321"/>
        <v>849048</v>
      </c>
      <c r="OI62" s="47">
        <f t="shared" ref="OI62" si="1928">SUM(OI56:OI57,OI61)</f>
        <v>0</v>
      </c>
      <c r="OJ62" s="48">
        <f t="shared" ref="OJ62" si="1929">SUM(OJ56:OJ57,OJ61)</f>
        <v>0</v>
      </c>
      <c r="OK62" s="67">
        <f t="shared" si="322"/>
        <v>0</v>
      </c>
      <c r="OL62" s="47">
        <f t="shared" ref="OL62" si="1930">SUM(OL56:OL57,OL61)</f>
        <v>0</v>
      </c>
      <c r="OM62" s="48">
        <f t="shared" ref="OM62" si="1931">SUM(OM56:OM57,OM61)</f>
        <v>0</v>
      </c>
      <c r="ON62" s="67">
        <f t="shared" si="323"/>
        <v>0</v>
      </c>
      <c r="OO62" s="47">
        <f t="shared" ref="OO62" si="1932">SUM(OO56:OO57,OO61)</f>
        <v>0</v>
      </c>
      <c r="OP62" s="48">
        <f t="shared" ref="OP62" si="1933">SUM(OP56:OP57,OP61)</f>
        <v>0</v>
      </c>
      <c r="OQ62" s="67">
        <f t="shared" si="324"/>
        <v>0</v>
      </c>
      <c r="OR62" s="47">
        <f t="shared" ref="OR62" si="1934">SUM(OR56:OR57,OR61)</f>
        <v>0</v>
      </c>
      <c r="OS62" s="48">
        <f t="shared" ref="OS62" si="1935">SUM(OS56:OS57,OS61)</f>
        <v>0</v>
      </c>
      <c r="OT62" s="67">
        <f t="shared" si="325"/>
        <v>0</v>
      </c>
      <c r="OU62" s="47">
        <f t="shared" ref="OU62" si="1936">SUM(OU56:OU57,OU61)</f>
        <v>0</v>
      </c>
      <c r="OV62" s="48">
        <f t="shared" ref="OV62" si="1937">SUM(OV56:OV57,OV61)</f>
        <v>0</v>
      </c>
      <c r="OW62" s="67">
        <f t="shared" si="326"/>
        <v>0</v>
      </c>
      <c r="OX62" s="47">
        <f t="shared" ref="OX62" si="1938">SUM(OX56:OX57,OX61)</f>
        <v>0</v>
      </c>
      <c r="OY62" s="48">
        <f t="shared" ref="OY62" si="1939">SUM(OY56:OY57,OY61)</f>
        <v>0</v>
      </c>
      <c r="OZ62" s="67">
        <f t="shared" si="327"/>
        <v>0</v>
      </c>
      <c r="PA62" s="47">
        <f t="shared" ref="PA62:PB62" si="1940">SUM(PA56:PA57,PA61)</f>
        <v>0</v>
      </c>
      <c r="PB62" s="48">
        <f t="shared" si="1940"/>
        <v>0</v>
      </c>
      <c r="PC62" s="67">
        <f t="shared" si="1433"/>
        <v>0</v>
      </c>
      <c r="PD62" s="47">
        <f t="shared" ref="PD62:PE62" si="1941">SUM(PD56:PD57,PD61)</f>
        <v>0</v>
      </c>
      <c r="PE62" s="48">
        <f t="shared" si="1941"/>
        <v>400</v>
      </c>
      <c r="PF62" s="67">
        <f t="shared" si="1434"/>
        <v>400</v>
      </c>
      <c r="PG62" s="47">
        <f t="shared" ref="PG62:PH62" si="1942">SUM(PG56:PG57,PG61)</f>
        <v>0</v>
      </c>
      <c r="PH62" s="48">
        <f t="shared" si="1942"/>
        <v>350</v>
      </c>
      <c r="PI62" s="67">
        <f t="shared" si="1435"/>
        <v>350</v>
      </c>
      <c r="PJ62" s="47">
        <f t="shared" ref="PJ62:PK62" si="1943">SUM(PJ56:PJ57,PJ61)</f>
        <v>0</v>
      </c>
      <c r="PK62" s="48">
        <f t="shared" si="1943"/>
        <v>0</v>
      </c>
      <c r="PL62" s="67">
        <f t="shared" si="1436"/>
        <v>0</v>
      </c>
      <c r="PM62" s="47">
        <f t="shared" si="332"/>
        <v>0</v>
      </c>
      <c r="PN62" s="48">
        <f t="shared" si="332"/>
        <v>750</v>
      </c>
      <c r="PO62" s="67">
        <f t="shared" si="332"/>
        <v>750</v>
      </c>
      <c r="PP62" s="47">
        <f t="shared" ref="PP62" si="1944">SUM(PP56:PP57,PP61)</f>
        <v>0</v>
      </c>
      <c r="PQ62" s="48">
        <f t="shared" ref="PQ62" si="1945">SUM(PQ56:PQ57,PQ61)</f>
        <v>0</v>
      </c>
      <c r="PR62" s="67">
        <f t="shared" si="333"/>
        <v>0</v>
      </c>
      <c r="PS62" s="47">
        <f t="shared" ref="PS62" si="1946">SUM(PS56:PS57,PS61)</f>
        <v>0</v>
      </c>
      <c r="PT62" s="48">
        <f t="shared" ref="PT62" si="1947">SUM(PT56:PT57,PT61)</f>
        <v>0</v>
      </c>
      <c r="PU62" s="67">
        <f t="shared" si="334"/>
        <v>0</v>
      </c>
      <c r="PV62" s="48">
        <f t="shared" ref="PV62:PW62" si="1948">SUM(PV56:PV57,PV61)</f>
        <v>12000</v>
      </c>
      <c r="PW62" s="48">
        <f t="shared" si="1948"/>
        <v>0</v>
      </c>
      <c r="PX62" s="67">
        <f t="shared" si="335"/>
        <v>12000</v>
      </c>
      <c r="PY62" s="47">
        <f t="shared" si="336"/>
        <v>12000</v>
      </c>
      <c r="PZ62" s="48">
        <f t="shared" si="337"/>
        <v>0</v>
      </c>
      <c r="QA62" s="67">
        <f t="shared" si="338"/>
        <v>12000</v>
      </c>
      <c r="QB62" s="47">
        <f t="shared" si="1437"/>
        <v>856883</v>
      </c>
      <c r="QC62" s="48">
        <f t="shared" si="1438"/>
        <v>4915</v>
      </c>
      <c r="QD62" s="67">
        <f t="shared" si="1439"/>
        <v>861798</v>
      </c>
      <c r="QE62" s="47">
        <f t="shared" si="1440"/>
        <v>18675644</v>
      </c>
      <c r="QF62" s="48">
        <f t="shared" si="1441"/>
        <v>124833</v>
      </c>
      <c r="QG62" s="67">
        <f t="shared" si="1442"/>
        <v>18800477</v>
      </c>
      <c r="QH62" s="47">
        <f t="shared" si="1443"/>
        <v>18681238</v>
      </c>
      <c r="QI62" s="48">
        <f t="shared" si="1444"/>
        <v>124833</v>
      </c>
      <c r="QJ62" s="67">
        <f t="shared" si="1445"/>
        <v>18806071</v>
      </c>
      <c r="QK62" s="47">
        <f t="shared" ref="QK62:QM62" si="1949">SUM(QK56,QK61)</f>
        <v>-3446914</v>
      </c>
      <c r="QL62" s="48">
        <f t="shared" si="1949"/>
        <v>-41427</v>
      </c>
      <c r="QM62" s="48">
        <f t="shared" si="1949"/>
        <v>-3488341</v>
      </c>
      <c r="QN62" s="47">
        <f t="shared" si="339"/>
        <v>15234324</v>
      </c>
      <c r="QO62" s="48">
        <f t="shared" si="340"/>
        <v>83406</v>
      </c>
      <c r="QP62" s="67">
        <f t="shared" si="341"/>
        <v>15317730</v>
      </c>
      <c r="QQ62" s="47">
        <f t="shared" si="1446"/>
        <v>19345763</v>
      </c>
      <c r="QR62" s="48">
        <f t="shared" si="1447"/>
        <v>204497</v>
      </c>
      <c r="QS62" s="67">
        <f t="shared" si="1448"/>
        <v>19550260</v>
      </c>
    </row>
    <row r="63" spans="1:461" ht="17.25" thickTop="1" thickBot="1">
      <c r="A63" s="92"/>
      <c r="B63" s="93"/>
      <c r="C63" s="10"/>
      <c r="D63" s="10"/>
      <c r="E63" s="68"/>
      <c r="F63" s="10"/>
      <c r="G63" s="10"/>
      <c r="H63" s="68"/>
      <c r="I63" s="10"/>
      <c r="J63" s="10"/>
      <c r="K63" s="68"/>
      <c r="L63" s="10"/>
      <c r="M63" s="10"/>
      <c r="N63" s="68"/>
      <c r="O63" s="10"/>
      <c r="P63" s="10"/>
      <c r="Q63" s="68"/>
      <c r="R63" s="10"/>
      <c r="S63" s="10"/>
      <c r="T63" s="68"/>
      <c r="U63" s="10"/>
      <c r="V63" s="10"/>
      <c r="W63" s="68"/>
      <c r="X63" s="10"/>
      <c r="Y63" s="10"/>
      <c r="Z63" s="68"/>
      <c r="AA63" s="10"/>
      <c r="AB63" s="10"/>
      <c r="AC63" s="68"/>
      <c r="AD63" s="53"/>
      <c r="AE63" s="10"/>
      <c r="AF63" s="68"/>
      <c r="AG63" s="10"/>
      <c r="AH63" s="10"/>
      <c r="AI63" s="68"/>
      <c r="AJ63" s="10"/>
      <c r="AK63" s="10"/>
      <c r="AL63" s="68"/>
      <c r="AM63" s="10"/>
      <c r="AN63" s="10"/>
      <c r="AO63" s="68"/>
      <c r="AP63" s="10"/>
      <c r="AQ63" s="10"/>
      <c r="AR63" s="68"/>
      <c r="AS63" s="10"/>
      <c r="AT63" s="10"/>
      <c r="AU63" s="68"/>
      <c r="AV63" s="10"/>
      <c r="AW63" s="10"/>
      <c r="AX63" s="68"/>
      <c r="AY63" s="10"/>
      <c r="AZ63" s="10"/>
      <c r="BA63" s="68"/>
      <c r="BB63" s="10"/>
      <c r="BC63" s="10"/>
      <c r="BD63" s="68"/>
      <c r="BE63" s="10"/>
      <c r="BF63" s="10"/>
      <c r="BG63" s="68"/>
      <c r="BH63" s="53"/>
      <c r="BI63" s="10"/>
      <c r="BJ63" s="68"/>
      <c r="BK63" s="53"/>
      <c r="BL63" s="10"/>
      <c r="BM63" s="68"/>
      <c r="BN63" s="53"/>
      <c r="BO63" s="10"/>
      <c r="BP63" s="68"/>
      <c r="BQ63" s="53"/>
      <c r="BR63" s="10"/>
      <c r="BS63" s="68"/>
      <c r="BT63" s="53"/>
      <c r="BU63" s="10"/>
      <c r="BV63" s="68"/>
      <c r="BW63" s="53"/>
      <c r="BX63" s="10"/>
      <c r="BY63" s="68"/>
      <c r="BZ63" s="53"/>
      <c r="CA63" s="10"/>
      <c r="CB63" s="68"/>
      <c r="CC63" s="53">
        <f t="shared" si="174"/>
        <v>0</v>
      </c>
      <c r="CD63" s="10">
        <f t="shared" si="174"/>
        <v>0</v>
      </c>
      <c r="CE63" s="68">
        <f t="shared" si="174"/>
        <v>0</v>
      </c>
      <c r="CF63" s="10"/>
      <c r="CG63" s="10"/>
      <c r="CH63" s="68"/>
      <c r="CI63" s="10"/>
      <c r="CJ63" s="10"/>
      <c r="CK63" s="68"/>
      <c r="CL63" s="10"/>
      <c r="CM63" s="10"/>
      <c r="CN63" s="68"/>
      <c r="CO63" s="10"/>
      <c r="CP63" s="10"/>
      <c r="CQ63" s="68"/>
      <c r="CR63" s="10"/>
      <c r="CS63" s="10"/>
      <c r="CT63" s="68"/>
      <c r="CU63" s="10"/>
      <c r="CV63" s="10"/>
      <c r="CW63" s="68"/>
      <c r="CX63" s="10"/>
      <c r="CY63" s="10"/>
      <c r="CZ63" s="68"/>
      <c r="DA63" s="53"/>
      <c r="DB63" s="10"/>
      <c r="DC63" s="68"/>
      <c r="DD63" s="10"/>
      <c r="DE63" s="10"/>
      <c r="DF63" s="68"/>
      <c r="DG63" s="10"/>
      <c r="DH63" s="10"/>
      <c r="DI63" s="68"/>
      <c r="DJ63" s="10"/>
      <c r="DK63" s="10"/>
      <c r="DL63" s="68"/>
      <c r="DM63" s="53"/>
      <c r="DN63" s="10"/>
      <c r="DO63" s="68"/>
      <c r="DP63" s="10"/>
      <c r="DQ63" s="10"/>
      <c r="DR63" s="68"/>
      <c r="DS63" s="10"/>
      <c r="DT63" s="10"/>
      <c r="DU63" s="68"/>
      <c r="DV63" s="10"/>
      <c r="DW63" s="10"/>
      <c r="DX63" s="68"/>
      <c r="DY63" s="53"/>
      <c r="DZ63" s="10"/>
      <c r="EA63" s="68"/>
      <c r="EB63" s="10"/>
      <c r="EC63" s="10"/>
      <c r="ED63" s="68"/>
      <c r="EE63" s="10"/>
      <c r="EF63" s="10"/>
      <c r="EG63" s="68"/>
      <c r="EH63" s="10"/>
      <c r="EI63" s="10"/>
      <c r="EJ63" s="68"/>
      <c r="EK63" s="10"/>
      <c r="EL63" s="10"/>
      <c r="EM63" s="68"/>
      <c r="EN63" s="10"/>
      <c r="EO63" s="10"/>
      <c r="EP63" s="68"/>
      <c r="EQ63" s="10"/>
      <c r="ER63" s="10"/>
      <c r="ES63" s="68"/>
      <c r="ET63" s="10"/>
      <c r="EU63" s="10"/>
      <c r="EV63" s="68"/>
      <c r="EW63" s="53"/>
      <c r="EX63" s="10"/>
      <c r="EY63" s="68"/>
      <c r="EZ63" s="10"/>
      <c r="FA63" s="10"/>
      <c r="FB63" s="68"/>
      <c r="FC63" s="10"/>
      <c r="FD63" s="10"/>
      <c r="FE63" s="68"/>
      <c r="FF63" s="53"/>
      <c r="FG63" s="10"/>
      <c r="FH63" s="68"/>
      <c r="FI63" s="10"/>
      <c r="FJ63" s="10"/>
      <c r="FK63" s="68"/>
      <c r="FL63" s="10"/>
      <c r="FM63" s="10"/>
      <c r="FN63" s="68"/>
      <c r="FO63" s="10"/>
      <c r="FP63" s="10"/>
      <c r="FQ63" s="68"/>
      <c r="FR63" s="10"/>
      <c r="FS63" s="10"/>
      <c r="FT63" s="68"/>
      <c r="FU63" s="53"/>
      <c r="FV63" s="10"/>
      <c r="FW63" s="68"/>
      <c r="FX63" s="10"/>
      <c r="FY63" s="10"/>
      <c r="FZ63" s="68"/>
      <c r="GA63" s="53"/>
      <c r="GB63" s="10"/>
      <c r="GC63" s="68"/>
      <c r="GD63" s="10"/>
      <c r="GE63" s="10"/>
      <c r="GF63" s="68"/>
      <c r="GG63" s="53"/>
      <c r="GH63" s="10"/>
      <c r="GI63" s="68"/>
      <c r="GJ63" s="53"/>
      <c r="GK63" s="10"/>
      <c r="GL63" s="68"/>
      <c r="GM63" s="10"/>
      <c r="GN63" s="10"/>
      <c r="GO63" s="68"/>
      <c r="GP63" s="10"/>
      <c r="GQ63" s="10"/>
      <c r="GR63" s="68"/>
      <c r="GS63" s="10"/>
      <c r="GT63" s="10"/>
      <c r="GU63" s="68"/>
      <c r="GV63" s="10"/>
      <c r="GW63" s="10"/>
      <c r="GX63" s="68"/>
      <c r="GY63" s="10"/>
      <c r="GZ63" s="10"/>
      <c r="HA63" s="68"/>
      <c r="HB63" s="10"/>
      <c r="HC63" s="10"/>
      <c r="HD63" s="68"/>
      <c r="HE63" s="53"/>
      <c r="HF63" s="10"/>
      <c r="HG63" s="68"/>
      <c r="HH63" s="10"/>
      <c r="HI63" s="10"/>
      <c r="HJ63" s="68"/>
      <c r="HK63" s="53"/>
      <c r="HL63" s="10"/>
      <c r="HM63" s="68"/>
      <c r="HN63" s="53"/>
      <c r="HO63" s="10"/>
      <c r="HP63" s="68"/>
      <c r="HQ63" s="10"/>
      <c r="HR63" s="10"/>
      <c r="HS63" s="68"/>
      <c r="HT63" s="53"/>
      <c r="HU63" s="10"/>
      <c r="HV63" s="68"/>
      <c r="HW63" s="10"/>
      <c r="HX63" s="10"/>
      <c r="HY63" s="68"/>
      <c r="HZ63" s="53"/>
      <c r="IA63" s="10"/>
      <c r="IB63" s="68"/>
      <c r="IC63" s="53"/>
      <c r="ID63" s="10"/>
      <c r="IE63" s="68"/>
      <c r="IF63" s="10"/>
      <c r="IG63" s="10"/>
      <c r="IH63" s="68"/>
      <c r="II63" s="53"/>
      <c r="IJ63" s="10"/>
      <c r="IK63" s="68"/>
      <c r="IL63" s="10"/>
      <c r="IM63" s="10"/>
      <c r="IN63" s="68"/>
      <c r="IO63" s="53"/>
      <c r="IP63" s="10"/>
      <c r="IQ63" s="68"/>
      <c r="IR63" s="10"/>
      <c r="IS63" s="10"/>
      <c r="IT63" s="68"/>
      <c r="IU63" s="10"/>
      <c r="IV63" s="10"/>
      <c r="IW63" s="68"/>
      <c r="IX63" s="10"/>
      <c r="IY63" s="10"/>
      <c r="IZ63" s="68"/>
      <c r="JA63" s="53"/>
      <c r="JB63" s="10"/>
      <c r="JC63" s="68"/>
      <c r="JD63" s="10"/>
      <c r="JE63" s="10"/>
      <c r="JF63" s="68"/>
      <c r="JG63" s="10"/>
      <c r="JH63" s="10"/>
      <c r="JI63" s="68"/>
      <c r="JJ63" s="10"/>
      <c r="JK63" s="10"/>
      <c r="JL63" s="68"/>
      <c r="JM63" s="53"/>
      <c r="JN63" s="10"/>
      <c r="JO63" s="68"/>
      <c r="JP63" s="10"/>
      <c r="JQ63" s="10"/>
      <c r="JR63" s="68"/>
      <c r="JS63" s="53"/>
      <c r="JT63" s="10"/>
      <c r="JU63" s="68"/>
      <c r="JV63" s="53"/>
      <c r="JW63" s="10"/>
      <c r="JX63" s="68"/>
      <c r="JY63" s="53"/>
      <c r="JZ63" s="10"/>
      <c r="KA63" s="68"/>
      <c r="KB63" s="10"/>
      <c r="KC63" s="10"/>
      <c r="KD63" s="68"/>
      <c r="KE63" s="53"/>
      <c r="KF63" s="10"/>
      <c r="KG63" s="68"/>
      <c r="KH63" s="53"/>
      <c r="KI63" s="10"/>
      <c r="KJ63" s="68"/>
      <c r="KK63" s="10"/>
      <c r="KL63" s="10"/>
      <c r="KM63" s="68"/>
      <c r="KN63" s="10"/>
      <c r="KO63" s="10"/>
      <c r="KP63" s="68"/>
      <c r="KQ63" s="53"/>
      <c r="KR63" s="10"/>
      <c r="KS63" s="68"/>
      <c r="KT63" s="10"/>
      <c r="KU63" s="10"/>
      <c r="KV63" s="68"/>
      <c r="KW63" s="10"/>
      <c r="KX63" s="10"/>
      <c r="KY63" s="68"/>
      <c r="KZ63" s="10"/>
      <c r="LA63" s="10"/>
      <c r="LB63" s="68"/>
      <c r="LC63" s="10"/>
      <c r="LD63" s="10"/>
      <c r="LE63" s="68"/>
      <c r="LF63" s="10"/>
      <c r="LG63" s="10"/>
      <c r="LH63" s="68"/>
      <c r="LI63" s="10"/>
      <c r="LJ63" s="10"/>
      <c r="LK63" s="68"/>
      <c r="LL63" s="10"/>
      <c r="LM63" s="10"/>
      <c r="LN63" s="68"/>
      <c r="LO63" s="53"/>
      <c r="LP63" s="10"/>
      <c r="LQ63" s="68"/>
      <c r="LR63" s="10"/>
      <c r="LS63" s="10"/>
      <c r="LT63" s="68"/>
      <c r="LU63" s="10"/>
      <c r="LV63" s="10"/>
      <c r="LW63" s="68"/>
      <c r="LX63" s="53"/>
      <c r="LY63" s="10"/>
      <c r="LZ63" s="68"/>
      <c r="MA63" s="53"/>
      <c r="MB63" s="10"/>
      <c r="MC63" s="68"/>
      <c r="MD63" s="10"/>
      <c r="ME63" s="10"/>
      <c r="MF63" s="68"/>
      <c r="MG63" s="10"/>
      <c r="MH63" s="10"/>
      <c r="MI63" s="68"/>
      <c r="MJ63" s="10"/>
      <c r="MK63" s="10"/>
      <c r="ML63" s="68"/>
      <c r="MM63" s="10"/>
      <c r="MN63" s="10"/>
      <c r="MO63" s="68"/>
      <c r="MP63" s="10"/>
      <c r="MQ63" s="10"/>
      <c r="MR63" s="68"/>
      <c r="MS63" s="53"/>
      <c r="MT63" s="10"/>
      <c r="MU63" s="68"/>
      <c r="MV63" s="10"/>
      <c r="MW63" s="10"/>
      <c r="MX63" s="68"/>
      <c r="MY63" s="10"/>
      <c r="MZ63" s="10"/>
      <c r="NA63" s="68"/>
      <c r="NB63" s="10"/>
      <c r="NC63" s="10"/>
      <c r="ND63" s="68"/>
      <c r="NE63" s="53"/>
      <c r="NF63" s="10"/>
      <c r="NG63" s="68"/>
      <c r="NH63" s="53"/>
      <c r="NI63" s="10"/>
      <c r="NJ63" s="68"/>
      <c r="NK63" s="53"/>
      <c r="NL63" s="10"/>
      <c r="NM63" s="68"/>
      <c r="NN63" s="10"/>
      <c r="NO63" s="10"/>
      <c r="NP63" s="68"/>
      <c r="NQ63" s="10"/>
      <c r="NR63" s="10"/>
      <c r="NS63" s="68"/>
      <c r="NT63" s="10"/>
      <c r="NU63" s="10"/>
      <c r="NV63" s="68"/>
      <c r="NW63" s="53"/>
      <c r="NX63" s="10"/>
      <c r="NY63" s="68"/>
      <c r="NZ63" s="10"/>
      <c r="OA63" s="10"/>
      <c r="OB63" s="68"/>
      <c r="OC63" s="10"/>
      <c r="OD63" s="10"/>
      <c r="OE63" s="68"/>
      <c r="OF63" s="53">
        <f t="shared" si="321"/>
        <v>0</v>
      </c>
      <c r="OG63" s="10">
        <f t="shared" si="321"/>
        <v>0</v>
      </c>
      <c r="OH63" s="68">
        <f t="shared" si="321"/>
        <v>0</v>
      </c>
      <c r="OI63" s="53"/>
      <c r="OJ63" s="10"/>
      <c r="OK63" s="68"/>
      <c r="OL63" s="53"/>
      <c r="OM63" s="10"/>
      <c r="ON63" s="68"/>
      <c r="OO63" s="53"/>
      <c r="OP63" s="10"/>
      <c r="OQ63" s="68"/>
      <c r="OR63" s="53"/>
      <c r="OS63" s="10"/>
      <c r="OT63" s="68"/>
      <c r="OU63" s="53"/>
      <c r="OV63" s="10"/>
      <c r="OW63" s="68"/>
      <c r="OX63" s="53"/>
      <c r="OY63" s="10"/>
      <c r="OZ63" s="68"/>
      <c r="PA63" s="53"/>
      <c r="PB63" s="10"/>
      <c r="PC63" s="68"/>
      <c r="PD63" s="53"/>
      <c r="PE63" s="10"/>
      <c r="PF63" s="68"/>
      <c r="PG63" s="53"/>
      <c r="PH63" s="10"/>
      <c r="PI63" s="68"/>
      <c r="PJ63" s="53"/>
      <c r="PK63" s="10"/>
      <c r="PL63" s="68"/>
      <c r="PM63" s="53">
        <f t="shared" si="332"/>
        <v>0</v>
      </c>
      <c r="PN63" s="10">
        <f t="shared" si="332"/>
        <v>0</v>
      </c>
      <c r="PO63" s="68">
        <f t="shared" si="332"/>
        <v>0</v>
      </c>
      <c r="PP63" s="53"/>
      <c r="PQ63" s="10"/>
      <c r="PR63" s="68"/>
      <c r="PS63" s="53"/>
      <c r="PT63" s="10"/>
      <c r="PU63" s="68"/>
      <c r="PV63" s="10"/>
      <c r="PW63" s="10"/>
      <c r="PX63" s="68"/>
      <c r="PY63" s="53"/>
      <c r="PZ63" s="10"/>
      <c r="QA63" s="68"/>
      <c r="QB63" s="53"/>
      <c r="QC63" s="10"/>
      <c r="QD63" s="68"/>
      <c r="QE63" s="53"/>
      <c r="QF63" s="10"/>
      <c r="QG63" s="68"/>
      <c r="QH63" s="53"/>
      <c r="QI63" s="10"/>
      <c r="QJ63" s="68"/>
      <c r="QK63" s="53"/>
      <c r="QL63" s="10"/>
      <c r="QM63" s="58"/>
      <c r="QN63" s="53"/>
      <c r="QO63" s="10"/>
      <c r="QP63" s="68"/>
      <c r="QQ63" s="53"/>
      <c r="QR63" s="10"/>
      <c r="QS63" s="68"/>
    </row>
    <row r="64" spans="1:461" ht="16.5" thickBot="1">
      <c r="A64" s="9">
        <v>50</v>
      </c>
      <c r="B64" s="11" t="s">
        <v>43</v>
      </c>
      <c r="C64" s="42">
        <v>336.75</v>
      </c>
      <c r="D64" s="42"/>
      <c r="E64" s="71">
        <f t="shared" si="146"/>
        <v>336.75</v>
      </c>
      <c r="F64" s="42">
        <v>126</v>
      </c>
      <c r="G64" s="42"/>
      <c r="H64" s="71">
        <f t="shared" si="147"/>
        <v>126</v>
      </c>
      <c r="I64" s="42">
        <v>114.75</v>
      </c>
      <c r="J64" s="42"/>
      <c r="K64" s="71">
        <f t="shared" si="148"/>
        <v>114.75</v>
      </c>
      <c r="L64" s="42">
        <f>154.5-8</f>
        <v>146.5</v>
      </c>
      <c r="M64" s="42"/>
      <c r="N64" s="71">
        <f t="shared" si="149"/>
        <v>146.5</v>
      </c>
      <c r="O64" s="42">
        <f>121+1</f>
        <v>122</v>
      </c>
      <c r="P64" s="42"/>
      <c r="Q64" s="71">
        <f t="shared" si="150"/>
        <v>122</v>
      </c>
      <c r="R64" s="42">
        <v>125</v>
      </c>
      <c r="S64" s="42"/>
      <c r="T64" s="71">
        <f t="shared" si="151"/>
        <v>125</v>
      </c>
      <c r="U64" s="42">
        <v>4.5</v>
      </c>
      <c r="V64" s="42"/>
      <c r="W64" s="71">
        <f t="shared" si="152"/>
        <v>4.5</v>
      </c>
      <c r="X64" s="42">
        <v>8</v>
      </c>
      <c r="Y64" s="42"/>
      <c r="Z64" s="71">
        <f t="shared" si="153"/>
        <v>8</v>
      </c>
      <c r="AA64" s="42">
        <v>39</v>
      </c>
      <c r="AB64" s="42"/>
      <c r="AC64" s="71">
        <f t="shared" si="154"/>
        <v>39</v>
      </c>
      <c r="AD64" s="37">
        <f t="shared" si="155"/>
        <v>1022.5</v>
      </c>
      <c r="AE64" s="42">
        <f t="shared" si="156"/>
        <v>0</v>
      </c>
      <c r="AF64" s="71">
        <f t="shared" si="157"/>
        <v>1022.5</v>
      </c>
      <c r="AG64" s="42"/>
      <c r="AH64" s="42"/>
      <c r="AI64" s="71">
        <f t="shared" si="158"/>
        <v>0</v>
      </c>
      <c r="AJ64" s="42">
        <v>280</v>
      </c>
      <c r="AK64" s="42">
        <v>-1</v>
      </c>
      <c r="AL64" s="71">
        <f t="shared" si="159"/>
        <v>279</v>
      </c>
      <c r="AM64" s="42"/>
      <c r="AN64" s="42"/>
      <c r="AO64" s="71">
        <f t="shared" si="160"/>
        <v>0</v>
      </c>
      <c r="AP64" s="42">
        <v>3</v>
      </c>
      <c r="AQ64" s="42">
        <v>0.5</v>
      </c>
      <c r="AR64" s="71">
        <f t="shared" si="161"/>
        <v>3.5</v>
      </c>
      <c r="AS64" s="42"/>
      <c r="AT64" s="42"/>
      <c r="AU64" s="71">
        <f t="shared" si="162"/>
        <v>0</v>
      </c>
      <c r="AV64" s="42">
        <v>1</v>
      </c>
      <c r="AW64" s="42"/>
      <c r="AX64" s="71">
        <f t="shared" si="163"/>
        <v>1</v>
      </c>
      <c r="AY64" s="42"/>
      <c r="AZ64" s="42"/>
      <c r="BA64" s="71">
        <f t="shared" si="164"/>
        <v>0</v>
      </c>
      <c r="BB64" s="42"/>
      <c r="BC64" s="42"/>
      <c r="BD64" s="71">
        <f t="shared" si="165"/>
        <v>0</v>
      </c>
      <c r="BE64" s="42"/>
      <c r="BF64" s="42"/>
      <c r="BG64" s="71">
        <f t="shared" ref="BG64" si="1950">SUM(BE64:BF64)</f>
        <v>0</v>
      </c>
      <c r="BH64" s="37"/>
      <c r="BI64" s="42"/>
      <c r="BJ64" s="71">
        <f t="shared" si="167"/>
        <v>0</v>
      </c>
      <c r="BK64" s="37"/>
      <c r="BL64" s="42"/>
      <c r="BM64" s="70">
        <f t="shared" si="168"/>
        <v>0</v>
      </c>
      <c r="BN64" s="37"/>
      <c r="BO64" s="42"/>
      <c r="BP64" s="70">
        <f t="shared" si="169"/>
        <v>0</v>
      </c>
      <c r="BQ64" s="37"/>
      <c r="BR64" s="42"/>
      <c r="BS64" s="70">
        <f t="shared" si="170"/>
        <v>0</v>
      </c>
      <c r="BT64" s="37"/>
      <c r="BU64" s="42"/>
      <c r="BV64" s="70">
        <f t="shared" si="171"/>
        <v>0</v>
      </c>
      <c r="BW64" s="37"/>
      <c r="BX64" s="42"/>
      <c r="BY64" s="70">
        <f t="shared" si="172"/>
        <v>0</v>
      </c>
      <c r="BZ64" s="37"/>
      <c r="CA64" s="42"/>
      <c r="CB64" s="70">
        <f t="shared" ref="CB64" si="1951">SUM(BZ64:CA64)</f>
        <v>0</v>
      </c>
      <c r="CC64" s="37">
        <f t="shared" si="174"/>
        <v>284</v>
      </c>
      <c r="CD64" s="42">
        <f t="shared" si="174"/>
        <v>-0.5</v>
      </c>
      <c r="CE64" s="71">
        <f t="shared" si="174"/>
        <v>283.5</v>
      </c>
      <c r="CF64" s="42"/>
      <c r="CG64" s="42"/>
      <c r="CH64" s="70">
        <f t="shared" si="175"/>
        <v>0</v>
      </c>
      <c r="CI64" s="42"/>
      <c r="CJ64" s="42"/>
      <c r="CK64" s="70">
        <f t="shared" si="176"/>
        <v>0</v>
      </c>
      <c r="CL64" s="42"/>
      <c r="CM64" s="42"/>
      <c r="CN64" s="70">
        <f t="shared" si="177"/>
        <v>0</v>
      </c>
      <c r="CO64" s="42"/>
      <c r="CP64" s="42"/>
      <c r="CQ64" s="70">
        <f t="shared" si="178"/>
        <v>0</v>
      </c>
      <c r="CR64" s="42"/>
      <c r="CS64" s="42"/>
      <c r="CT64" s="70">
        <f t="shared" si="179"/>
        <v>0</v>
      </c>
      <c r="CU64" s="42"/>
      <c r="CV64" s="42"/>
      <c r="CW64" s="70">
        <f t="shared" si="180"/>
        <v>0</v>
      </c>
      <c r="CX64" s="42"/>
      <c r="CY64" s="42"/>
      <c r="CZ64" s="70">
        <f t="shared" si="181"/>
        <v>0</v>
      </c>
      <c r="DA64" s="37">
        <f t="shared" si="182"/>
        <v>0</v>
      </c>
      <c r="DB64" s="42">
        <f t="shared" si="183"/>
        <v>0</v>
      </c>
      <c r="DC64" s="71">
        <f t="shared" si="184"/>
        <v>0</v>
      </c>
      <c r="DD64" s="42"/>
      <c r="DE64" s="42"/>
      <c r="DF64" s="70">
        <f t="shared" si="185"/>
        <v>0</v>
      </c>
      <c r="DG64" s="42"/>
      <c r="DH64" s="42"/>
      <c r="DI64" s="70">
        <f t="shared" si="186"/>
        <v>0</v>
      </c>
      <c r="DJ64" s="42"/>
      <c r="DK64" s="42"/>
      <c r="DL64" s="70">
        <f t="shared" si="187"/>
        <v>0</v>
      </c>
      <c r="DM64" s="37">
        <f t="shared" si="188"/>
        <v>0</v>
      </c>
      <c r="DN64" s="42">
        <f t="shared" si="189"/>
        <v>0</v>
      </c>
      <c r="DO64" s="71">
        <f t="shared" si="190"/>
        <v>0</v>
      </c>
      <c r="DP64" s="42"/>
      <c r="DQ64" s="42"/>
      <c r="DR64" s="70">
        <f t="shared" si="191"/>
        <v>0</v>
      </c>
      <c r="DS64" s="42"/>
      <c r="DT64" s="42"/>
      <c r="DU64" s="70">
        <f t="shared" si="192"/>
        <v>0</v>
      </c>
      <c r="DV64" s="42"/>
      <c r="DW64" s="42"/>
      <c r="DX64" s="70">
        <f t="shared" si="193"/>
        <v>0</v>
      </c>
      <c r="DY64" s="37">
        <f t="shared" si="194"/>
        <v>0</v>
      </c>
      <c r="DZ64" s="42">
        <f t="shared" si="195"/>
        <v>0</v>
      </c>
      <c r="EA64" s="71">
        <f t="shared" si="196"/>
        <v>0</v>
      </c>
      <c r="EB64" s="42"/>
      <c r="EC64" s="42"/>
      <c r="ED64" s="70">
        <f t="shared" si="197"/>
        <v>0</v>
      </c>
      <c r="EE64" s="42"/>
      <c r="EF64" s="42"/>
      <c r="EG64" s="70">
        <f t="shared" si="198"/>
        <v>0</v>
      </c>
      <c r="EH64" s="42"/>
      <c r="EI64" s="42"/>
      <c r="EJ64" s="70">
        <f t="shared" si="199"/>
        <v>0</v>
      </c>
      <c r="EK64" s="42"/>
      <c r="EL64" s="42"/>
      <c r="EM64" s="70">
        <f t="shared" si="200"/>
        <v>0</v>
      </c>
      <c r="EN64" s="42"/>
      <c r="EO64" s="42"/>
      <c r="EP64" s="70">
        <f t="shared" si="201"/>
        <v>0</v>
      </c>
      <c r="EQ64" s="42"/>
      <c r="ER64" s="42"/>
      <c r="ES64" s="70">
        <f t="shared" si="202"/>
        <v>0</v>
      </c>
      <c r="ET64" s="42"/>
      <c r="EU64" s="42"/>
      <c r="EV64" s="70">
        <f t="shared" si="203"/>
        <v>0</v>
      </c>
      <c r="EW64" s="37">
        <f t="shared" si="204"/>
        <v>0</v>
      </c>
      <c r="EX64" s="42">
        <f t="shared" si="205"/>
        <v>0</v>
      </c>
      <c r="EY64" s="71">
        <f t="shared" si="206"/>
        <v>0</v>
      </c>
      <c r="EZ64" s="42"/>
      <c r="FA64" s="42"/>
      <c r="FB64" s="70">
        <f t="shared" si="207"/>
        <v>0</v>
      </c>
      <c r="FC64" s="42"/>
      <c r="FD64" s="42"/>
      <c r="FE64" s="70">
        <f t="shared" si="208"/>
        <v>0</v>
      </c>
      <c r="FF64" s="37">
        <f t="shared" si="209"/>
        <v>0</v>
      </c>
      <c r="FG64" s="42">
        <f t="shared" si="210"/>
        <v>0</v>
      </c>
      <c r="FH64" s="71">
        <f t="shared" si="211"/>
        <v>0</v>
      </c>
      <c r="FI64" s="42"/>
      <c r="FJ64" s="42"/>
      <c r="FK64" s="70">
        <f t="shared" si="212"/>
        <v>0</v>
      </c>
      <c r="FL64" s="42"/>
      <c r="FM64" s="42"/>
      <c r="FN64" s="70">
        <f t="shared" si="213"/>
        <v>0</v>
      </c>
      <c r="FO64" s="42"/>
      <c r="FP64" s="42"/>
      <c r="FQ64" s="70">
        <f t="shared" si="214"/>
        <v>0</v>
      </c>
      <c r="FR64" s="42"/>
      <c r="FS64" s="42"/>
      <c r="FT64" s="70">
        <f t="shared" si="215"/>
        <v>0</v>
      </c>
      <c r="FU64" s="37">
        <f t="shared" si="216"/>
        <v>0</v>
      </c>
      <c r="FV64" s="42">
        <f t="shared" si="217"/>
        <v>0</v>
      </c>
      <c r="FW64" s="71">
        <f t="shared" si="218"/>
        <v>0</v>
      </c>
      <c r="FX64" s="42"/>
      <c r="FY64" s="42"/>
      <c r="FZ64" s="70">
        <f t="shared" si="219"/>
        <v>0</v>
      </c>
      <c r="GA64" s="37"/>
      <c r="GB64" s="42"/>
      <c r="GC64" s="70">
        <f t="shared" si="220"/>
        <v>0</v>
      </c>
      <c r="GD64" s="42"/>
      <c r="GE64" s="42"/>
      <c r="GF64" s="70">
        <f t="shared" si="221"/>
        <v>0</v>
      </c>
      <c r="GG64" s="37">
        <f t="shared" si="222"/>
        <v>0</v>
      </c>
      <c r="GH64" s="42">
        <f t="shared" si="223"/>
        <v>0</v>
      </c>
      <c r="GI64" s="71">
        <f t="shared" si="224"/>
        <v>0</v>
      </c>
      <c r="GJ64" s="37">
        <f t="shared" si="225"/>
        <v>284</v>
      </c>
      <c r="GK64" s="42">
        <f t="shared" si="226"/>
        <v>-0.5</v>
      </c>
      <c r="GL64" s="71">
        <f t="shared" si="227"/>
        <v>283.5</v>
      </c>
      <c r="GM64" s="42"/>
      <c r="GN64" s="42"/>
      <c r="GO64" s="70">
        <f t="shared" si="228"/>
        <v>0</v>
      </c>
      <c r="GP64" s="42"/>
      <c r="GQ64" s="42"/>
      <c r="GR64" s="70">
        <f t="shared" si="229"/>
        <v>0</v>
      </c>
      <c r="GS64" s="42"/>
      <c r="GT64" s="42"/>
      <c r="GU64" s="70">
        <f t="shared" si="230"/>
        <v>0</v>
      </c>
      <c r="GV64" s="42"/>
      <c r="GW64" s="42"/>
      <c r="GX64" s="70">
        <f t="shared" si="231"/>
        <v>0</v>
      </c>
      <c r="GY64" s="42"/>
      <c r="GZ64" s="42"/>
      <c r="HA64" s="70">
        <f t="shared" si="232"/>
        <v>0</v>
      </c>
      <c r="HB64" s="42"/>
      <c r="HC64" s="42"/>
      <c r="HD64" s="70">
        <f t="shared" si="233"/>
        <v>0</v>
      </c>
      <c r="HE64" s="37">
        <f t="shared" si="234"/>
        <v>0</v>
      </c>
      <c r="HF64" s="42">
        <f t="shared" si="235"/>
        <v>0</v>
      </c>
      <c r="HG64" s="71">
        <f t="shared" si="236"/>
        <v>0</v>
      </c>
      <c r="HH64" s="42"/>
      <c r="HI64" s="42"/>
      <c r="HJ64" s="70">
        <f t="shared" si="237"/>
        <v>0</v>
      </c>
      <c r="HK64" s="37"/>
      <c r="HL64" s="42"/>
      <c r="HM64" s="70">
        <f t="shared" si="238"/>
        <v>0</v>
      </c>
      <c r="HN64" s="37">
        <f t="shared" si="239"/>
        <v>0</v>
      </c>
      <c r="HO64" s="42">
        <f t="shared" si="240"/>
        <v>0</v>
      </c>
      <c r="HP64" s="71">
        <f t="shared" si="241"/>
        <v>0</v>
      </c>
      <c r="HQ64" s="42"/>
      <c r="HR64" s="42"/>
      <c r="HS64" s="70">
        <f t="shared" si="242"/>
        <v>0</v>
      </c>
      <c r="HT64" s="37"/>
      <c r="HU64" s="42"/>
      <c r="HV64" s="70">
        <f t="shared" si="243"/>
        <v>0</v>
      </c>
      <c r="HW64" s="42"/>
      <c r="HX64" s="42"/>
      <c r="HY64" s="70">
        <f t="shared" si="244"/>
        <v>0</v>
      </c>
      <c r="HZ64" s="37"/>
      <c r="IA64" s="42"/>
      <c r="IB64" s="70">
        <f t="shared" si="245"/>
        <v>0</v>
      </c>
      <c r="IC64" s="37">
        <f t="shared" si="246"/>
        <v>0</v>
      </c>
      <c r="ID64" s="42">
        <f t="shared" si="247"/>
        <v>0</v>
      </c>
      <c r="IE64" s="71">
        <f t="shared" si="248"/>
        <v>0</v>
      </c>
      <c r="IF64" s="42"/>
      <c r="IG64" s="42"/>
      <c r="IH64" s="70">
        <f t="shared" si="249"/>
        <v>0</v>
      </c>
      <c r="II64" s="37"/>
      <c r="IJ64" s="42"/>
      <c r="IK64" s="70">
        <f t="shared" si="250"/>
        <v>0</v>
      </c>
      <c r="IL64" s="42"/>
      <c r="IM64" s="42"/>
      <c r="IN64" s="70">
        <f t="shared" si="251"/>
        <v>0</v>
      </c>
      <c r="IO64" s="37">
        <f t="shared" si="252"/>
        <v>0</v>
      </c>
      <c r="IP64" s="42">
        <f t="shared" si="253"/>
        <v>0</v>
      </c>
      <c r="IQ64" s="71">
        <f t="shared" si="254"/>
        <v>0</v>
      </c>
      <c r="IR64" s="42"/>
      <c r="IS64" s="42"/>
      <c r="IT64" s="70">
        <f t="shared" si="255"/>
        <v>0</v>
      </c>
      <c r="IU64" s="42"/>
      <c r="IV64" s="42"/>
      <c r="IW64" s="70">
        <f t="shared" si="256"/>
        <v>0</v>
      </c>
      <c r="IX64" s="42"/>
      <c r="IY64" s="42"/>
      <c r="IZ64" s="70">
        <f t="shared" si="257"/>
        <v>0</v>
      </c>
      <c r="JA64" s="37">
        <f t="shared" si="258"/>
        <v>0</v>
      </c>
      <c r="JB64" s="42">
        <f t="shared" si="259"/>
        <v>0</v>
      </c>
      <c r="JC64" s="71">
        <f t="shared" si="260"/>
        <v>0</v>
      </c>
      <c r="JD64" s="42"/>
      <c r="JE64" s="42"/>
      <c r="JF64" s="70">
        <f t="shared" si="261"/>
        <v>0</v>
      </c>
      <c r="JG64" s="42"/>
      <c r="JH64" s="42"/>
      <c r="JI64" s="70">
        <f t="shared" si="262"/>
        <v>0</v>
      </c>
      <c r="JJ64" s="42"/>
      <c r="JK64" s="42"/>
      <c r="JL64" s="70">
        <f t="shared" si="263"/>
        <v>0</v>
      </c>
      <c r="JM64" s="37">
        <f t="shared" si="264"/>
        <v>0</v>
      </c>
      <c r="JN64" s="42">
        <f t="shared" si="265"/>
        <v>0</v>
      </c>
      <c r="JO64" s="71">
        <f t="shared" si="266"/>
        <v>0</v>
      </c>
      <c r="JP64" s="42"/>
      <c r="JQ64" s="42"/>
      <c r="JR64" s="70">
        <f t="shared" si="267"/>
        <v>0</v>
      </c>
      <c r="JS64" s="37"/>
      <c r="JT64" s="42"/>
      <c r="JU64" s="70">
        <f t="shared" si="268"/>
        <v>0</v>
      </c>
      <c r="JV64" s="37"/>
      <c r="JW64" s="42"/>
      <c r="JX64" s="70">
        <f t="shared" si="269"/>
        <v>0</v>
      </c>
      <c r="JY64" s="37">
        <f t="shared" si="270"/>
        <v>0</v>
      </c>
      <c r="JZ64" s="42">
        <f t="shared" si="271"/>
        <v>0</v>
      </c>
      <c r="KA64" s="71">
        <f t="shared" si="272"/>
        <v>0</v>
      </c>
      <c r="KB64" s="42"/>
      <c r="KC64" s="42"/>
      <c r="KD64" s="70">
        <f t="shared" si="273"/>
        <v>0</v>
      </c>
      <c r="KE64" s="37">
        <f t="shared" si="274"/>
        <v>0</v>
      </c>
      <c r="KF64" s="42">
        <f t="shared" si="275"/>
        <v>0</v>
      </c>
      <c r="KG64" s="71">
        <f t="shared" si="276"/>
        <v>0</v>
      </c>
      <c r="KH64" s="37"/>
      <c r="KI64" s="42"/>
      <c r="KJ64" s="70">
        <f t="shared" si="277"/>
        <v>0</v>
      </c>
      <c r="KK64" s="42"/>
      <c r="KL64" s="42"/>
      <c r="KM64" s="70">
        <f t="shared" si="278"/>
        <v>0</v>
      </c>
      <c r="KN64" s="42"/>
      <c r="KO64" s="42"/>
      <c r="KP64" s="70">
        <f t="shared" si="279"/>
        <v>0</v>
      </c>
      <c r="KQ64" s="37">
        <f t="shared" si="280"/>
        <v>0</v>
      </c>
      <c r="KR64" s="42">
        <f t="shared" si="281"/>
        <v>0</v>
      </c>
      <c r="KS64" s="71">
        <f t="shared" si="282"/>
        <v>0</v>
      </c>
      <c r="KT64" s="42"/>
      <c r="KU64" s="42"/>
      <c r="KV64" s="70">
        <f t="shared" si="283"/>
        <v>0</v>
      </c>
      <c r="KW64" s="42"/>
      <c r="KX64" s="42"/>
      <c r="KY64" s="70">
        <f t="shared" si="284"/>
        <v>0</v>
      </c>
      <c r="KZ64" s="42"/>
      <c r="LA64" s="42"/>
      <c r="LB64" s="70">
        <f t="shared" si="285"/>
        <v>0</v>
      </c>
      <c r="LC64" s="42"/>
      <c r="LD64" s="42"/>
      <c r="LE64" s="70">
        <f t="shared" si="286"/>
        <v>0</v>
      </c>
      <c r="LF64" s="42"/>
      <c r="LG64" s="42"/>
      <c r="LH64" s="70">
        <f t="shared" si="287"/>
        <v>0</v>
      </c>
      <c r="LI64" s="42"/>
      <c r="LJ64" s="42"/>
      <c r="LK64" s="70">
        <f t="shared" si="288"/>
        <v>0</v>
      </c>
      <c r="LL64" s="42"/>
      <c r="LM64" s="42"/>
      <c r="LN64" s="70">
        <f t="shared" si="289"/>
        <v>0</v>
      </c>
      <c r="LO64" s="37">
        <f t="shared" si="290"/>
        <v>0</v>
      </c>
      <c r="LP64" s="42">
        <f t="shared" si="291"/>
        <v>0</v>
      </c>
      <c r="LQ64" s="71">
        <f t="shared" si="292"/>
        <v>0</v>
      </c>
      <c r="LR64" s="42"/>
      <c r="LS64" s="42"/>
      <c r="LT64" s="70">
        <f t="shared" si="293"/>
        <v>0</v>
      </c>
      <c r="LU64" s="42"/>
      <c r="LV64" s="42"/>
      <c r="LW64" s="70">
        <f t="shared" si="294"/>
        <v>0</v>
      </c>
      <c r="LX64" s="37">
        <f t="shared" si="295"/>
        <v>0</v>
      </c>
      <c r="LY64" s="42">
        <f t="shared" si="296"/>
        <v>0</v>
      </c>
      <c r="LZ64" s="71">
        <f t="shared" si="297"/>
        <v>0</v>
      </c>
      <c r="MA64" s="37">
        <f t="shared" si="298"/>
        <v>284</v>
      </c>
      <c r="MB64" s="42">
        <f t="shared" si="299"/>
        <v>-0.5</v>
      </c>
      <c r="MC64" s="71">
        <f t="shared" si="300"/>
        <v>283.5</v>
      </c>
      <c r="MD64" s="42"/>
      <c r="ME64" s="42"/>
      <c r="MF64" s="70">
        <f t="shared" si="301"/>
        <v>0</v>
      </c>
      <c r="MG64" s="42"/>
      <c r="MH64" s="42"/>
      <c r="MI64" s="70">
        <f t="shared" si="302"/>
        <v>0</v>
      </c>
      <c r="MJ64" s="42"/>
      <c r="MK64" s="42"/>
      <c r="ML64" s="70">
        <f t="shared" si="303"/>
        <v>0</v>
      </c>
      <c r="MM64" s="42"/>
      <c r="MN64" s="42"/>
      <c r="MO64" s="70">
        <f t="shared" si="304"/>
        <v>0</v>
      </c>
      <c r="MP64" s="42"/>
      <c r="MQ64" s="42"/>
      <c r="MR64" s="70">
        <f t="shared" si="305"/>
        <v>0</v>
      </c>
      <c r="MS64" s="37"/>
      <c r="MT64" s="42"/>
      <c r="MU64" s="70">
        <f t="shared" si="306"/>
        <v>0</v>
      </c>
      <c r="MV64" s="42"/>
      <c r="MW64" s="42"/>
      <c r="MX64" s="70">
        <f t="shared" si="307"/>
        <v>0</v>
      </c>
      <c r="MY64" s="42"/>
      <c r="MZ64" s="42"/>
      <c r="NA64" s="70">
        <f t="shared" si="308"/>
        <v>0</v>
      </c>
      <c r="NB64" s="42"/>
      <c r="NC64" s="42"/>
      <c r="ND64" s="70">
        <f t="shared" si="309"/>
        <v>0</v>
      </c>
      <c r="NE64" s="37"/>
      <c r="NF64" s="42"/>
      <c r="NG64" s="70">
        <f t="shared" si="310"/>
        <v>0</v>
      </c>
      <c r="NH64" s="37"/>
      <c r="NI64" s="42"/>
      <c r="NJ64" s="70">
        <f t="shared" si="311"/>
        <v>0</v>
      </c>
      <c r="NK64" s="37">
        <f t="shared" si="312"/>
        <v>0</v>
      </c>
      <c r="NL64" s="42">
        <f t="shared" si="313"/>
        <v>0</v>
      </c>
      <c r="NM64" s="71">
        <f t="shared" si="314"/>
        <v>0</v>
      </c>
      <c r="NN64" s="42"/>
      <c r="NO64" s="42"/>
      <c r="NP64" s="70">
        <f t="shared" si="315"/>
        <v>0</v>
      </c>
      <c r="NQ64" s="42"/>
      <c r="NR64" s="42"/>
      <c r="NS64" s="70">
        <f t="shared" si="316"/>
        <v>0</v>
      </c>
      <c r="NT64" s="42"/>
      <c r="NU64" s="42"/>
      <c r="NV64" s="70">
        <f t="shared" si="317"/>
        <v>0</v>
      </c>
      <c r="NW64" s="37"/>
      <c r="NX64" s="42"/>
      <c r="NY64" s="70">
        <f t="shared" si="318"/>
        <v>0</v>
      </c>
      <c r="NZ64" s="42"/>
      <c r="OA64" s="42"/>
      <c r="OB64" s="70">
        <f t="shared" si="319"/>
        <v>0</v>
      </c>
      <c r="OC64" s="42"/>
      <c r="OD64" s="42"/>
      <c r="OE64" s="70">
        <f t="shared" ref="OE64" si="1952">SUM(OC64:OD64)</f>
        <v>0</v>
      </c>
      <c r="OF64" s="37">
        <f t="shared" si="321"/>
        <v>0</v>
      </c>
      <c r="OG64" s="42">
        <f t="shared" si="321"/>
        <v>0</v>
      </c>
      <c r="OH64" s="71">
        <f t="shared" si="321"/>
        <v>0</v>
      </c>
      <c r="OI64" s="37"/>
      <c r="OJ64" s="42"/>
      <c r="OK64" s="70">
        <f t="shared" si="322"/>
        <v>0</v>
      </c>
      <c r="OL64" s="37"/>
      <c r="OM64" s="42"/>
      <c r="ON64" s="70">
        <f t="shared" si="323"/>
        <v>0</v>
      </c>
      <c r="OO64" s="37"/>
      <c r="OP64" s="42"/>
      <c r="OQ64" s="70">
        <f t="shared" si="324"/>
        <v>0</v>
      </c>
      <c r="OR64" s="37"/>
      <c r="OS64" s="42"/>
      <c r="OT64" s="70">
        <f t="shared" si="325"/>
        <v>0</v>
      </c>
      <c r="OU64" s="37"/>
      <c r="OV64" s="42"/>
      <c r="OW64" s="70">
        <f t="shared" si="326"/>
        <v>0</v>
      </c>
      <c r="OX64" s="37"/>
      <c r="OY64" s="42"/>
      <c r="OZ64" s="70">
        <f t="shared" si="327"/>
        <v>0</v>
      </c>
      <c r="PA64" s="37"/>
      <c r="PB64" s="42"/>
      <c r="PC64" s="70">
        <f t="shared" ref="PC64" si="1953">SUM(PA64:PB64)</f>
        <v>0</v>
      </c>
      <c r="PD64" s="37"/>
      <c r="PE64" s="42"/>
      <c r="PF64" s="70">
        <f t="shared" ref="PF64" si="1954">SUM(PD64:PE64)</f>
        <v>0</v>
      </c>
      <c r="PG64" s="37"/>
      <c r="PH64" s="42"/>
      <c r="PI64" s="70">
        <f t="shared" ref="PI64" si="1955">SUM(PG64:PH64)</f>
        <v>0</v>
      </c>
      <c r="PJ64" s="37"/>
      <c r="PK64" s="42"/>
      <c r="PL64" s="70">
        <f t="shared" ref="PL64" si="1956">SUM(PJ64:PK64)</f>
        <v>0</v>
      </c>
      <c r="PM64" s="37">
        <f t="shared" si="332"/>
        <v>0</v>
      </c>
      <c r="PN64" s="42">
        <f t="shared" si="332"/>
        <v>0</v>
      </c>
      <c r="PO64" s="71">
        <f t="shared" si="332"/>
        <v>0</v>
      </c>
      <c r="PP64" s="37"/>
      <c r="PQ64" s="42"/>
      <c r="PR64" s="70">
        <f t="shared" si="333"/>
        <v>0</v>
      </c>
      <c r="PS64" s="37"/>
      <c r="PT64" s="42"/>
      <c r="PU64" s="70">
        <f t="shared" si="334"/>
        <v>0</v>
      </c>
      <c r="PV64" s="42"/>
      <c r="PW64" s="42"/>
      <c r="PX64" s="70">
        <f t="shared" si="335"/>
        <v>0</v>
      </c>
      <c r="PY64" s="37">
        <f t="shared" si="336"/>
        <v>0</v>
      </c>
      <c r="PZ64" s="42">
        <f t="shared" si="337"/>
        <v>0</v>
      </c>
      <c r="QA64" s="71">
        <f t="shared" si="338"/>
        <v>0</v>
      </c>
      <c r="QB64" s="37">
        <f>SUM(OF64,PM64,PY64)</f>
        <v>0</v>
      </c>
      <c r="QC64" s="42">
        <f>SUM(OG64,PN64,PZ64)</f>
        <v>0</v>
      </c>
      <c r="QD64" s="71">
        <f t="shared" si="1439"/>
        <v>0</v>
      </c>
      <c r="QE64" s="37">
        <f>SUM(MA64,NK64,QB64)</f>
        <v>284</v>
      </c>
      <c r="QF64" s="42">
        <f>SUM(MB64,NL64,QC64)</f>
        <v>-0.5</v>
      </c>
      <c r="QG64" s="71">
        <f t="shared" si="1442"/>
        <v>283.5</v>
      </c>
      <c r="QH64" s="37">
        <f>SUM(AG64,QE64)</f>
        <v>284</v>
      </c>
      <c r="QI64" s="42">
        <f>SUM(AH64,QF64)</f>
        <v>-0.5</v>
      </c>
      <c r="QJ64" s="71">
        <f t="shared" si="1445"/>
        <v>283.5</v>
      </c>
      <c r="QK64" s="37"/>
      <c r="QL64" s="42"/>
      <c r="QM64" s="60"/>
      <c r="QN64" s="37">
        <f t="shared" si="339"/>
        <v>284</v>
      </c>
      <c r="QO64" s="42">
        <f t="shared" si="340"/>
        <v>-0.5</v>
      </c>
      <c r="QP64" s="71">
        <f t="shared" si="341"/>
        <v>283.5</v>
      </c>
      <c r="QQ64" s="37">
        <f>SUM(AD64,QN64)</f>
        <v>1306.5</v>
      </c>
      <c r="QR64" s="42">
        <f>SUM(AE64,QO64)</f>
        <v>-0.5</v>
      </c>
      <c r="QS64" s="71">
        <f t="shared" si="1448"/>
        <v>1306</v>
      </c>
    </row>
  </sheetData>
  <mergeCells count="773">
    <mergeCell ref="BZ5:CB5"/>
    <mergeCell ref="BZ6:CB7"/>
    <mergeCell ref="BZ8:BZ9"/>
    <mergeCell ref="CA8:CA9"/>
    <mergeCell ref="CB8:CB9"/>
    <mergeCell ref="PB8:PB9"/>
    <mergeCell ref="PC8:PC9"/>
    <mergeCell ref="LU5:LW5"/>
    <mergeCell ref="LU6:LW7"/>
    <mergeCell ref="LU8:LU9"/>
    <mergeCell ref="LV8:LV9"/>
    <mergeCell ref="LW8:LW9"/>
    <mergeCell ref="MA8:MA9"/>
    <mergeCell ref="MB8:MB9"/>
    <mergeCell ref="MC8:MC9"/>
    <mergeCell ref="MD8:MD9"/>
    <mergeCell ref="MA6:MC7"/>
    <mergeCell ref="MD6:MF7"/>
    <mergeCell ref="MD5:MF5"/>
    <mergeCell ref="LX5:LZ5"/>
    <mergeCell ref="MA5:MC5"/>
    <mergeCell ref="ME8:ME9"/>
    <mergeCell ref="MF8:MF9"/>
    <mergeCell ref="MG5:MI5"/>
    <mergeCell ref="MJ5:ML5"/>
    <mergeCell ref="MM5:MO5"/>
    <mergeCell ref="MP5:MR5"/>
    <mergeCell ref="MS5:MU5"/>
    <mergeCell ref="MV5:MX5"/>
    <mergeCell ref="LR8:LR9"/>
    <mergeCell ref="LS8:LS9"/>
    <mergeCell ref="LT8:LT9"/>
    <mergeCell ref="LX8:LX9"/>
    <mergeCell ref="LY8:LY9"/>
    <mergeCell ref="LZ8:LZ9"/>
    <mergeCell ref="LR6:LT7"/>
    <mergeCell ref="LX6:LZ7"/>
    <mergeCell ref="MG8:MG9"/>
    <mergeCell ref="MH8:MH9"/>
    <mergeCell ref="MI8:MI9"/>
    <mergeCell ref="MJ8:MJ9"/>
    <mergeCell ref="MK8:MK9"/>
    <mergeCell ref="ML8:ML9"/>
    <mergeCell ref="MM8:MM9"/>
    <mergeCell ref="MN8:MN9"/>
    <mergeCell ref="MO8:MO9"/>
    <mergeCell ref="MP8:MP9"/>
    <mergeCell ref="MQ8:MQ9"/>
    <mergeCell ref="LL8:LL9"/>
    <mergeCell ref="LM8:LM9"/>
    <mergeCell ref="LN8:LN9"/>
    <mergeCell ref="LO8:LO9"/>
    <mergeCell ref="LP8:LP9"/>
    <mergeCell ref="LQ8:LQ9"/>
    <mergeCell ref="LF8:LF9"/>
    <mergeCell ref="LG8:LG9"/>
    <mergeCell ref="LH8:LH9"/>
    <mergeCell ref="LI8:LI9"/>
    <mergeCell ref="LJ8:LJ9"/>
    <mergeCell ref="LK8:LK9"/>
    <mergeCell ref="KZ8:KZ9"/>
    <mergeCell ref="LA8:LA9"/>
    <mergeCell ref="LB8:LB9"/>
    <mergeCell ref="LC8:LC9"/>
    <mergeCell ref="LD8:LD9"/>
    <mergeCell ref="LE8:LE9"/>
    <mergeCell ref="KT8:KT9"/>
    <mergeCell ref="KU8:KU9"/>
    <mergeCell ref="KV8:KV9"/>
    <mergeCell ref="KW8:KW9"/>
    <mergeCell ref="KX8:KX9"/>
    <mergeCell ref="KY8:KY9"/>
    <mergeCell ref="KN8:KN9"/>
    <mergeCell ref="KO8:KO9"/>
    <mergeCell ref="KP8:KP9"/>
    <mergeCell ref="KQ8:KQ9"/>
    <mergeCell ref="KR8:KR9"/>
    <mergeCell ref="KS8:KS9"/>
    <mergeCell ref="KH8:KH9"/>
    <mergeCell ref="KI8:KI9"/>
    <mergeCell ref="KJ8:KJ9"/>
    <mergeCell ref="KK8:KK9"/>
    <mergeCell ref="KL8:KL9"/>
    <mergeCell ref="KM8:KM9"/>
    <mergeCell ref="KB8:KB9"/>
    <mergeCell ref="KC8:KC9"/>
    <mergeCell ref="KD8:KD9"/>
    <mergeCell ref="KE8:KE9"/>
    <mergeCell ref="KF8:KF9"/>
    <mergeCell ref="KG8:KG9"/>
    <mergeCell ref="JV8:JV9"/>
    <mergeCell ref="JW8:JW9"/>
    <mergeCell ref="JX8:JX9"/>
    <mergeCell ref="JY8:JY9"/>
    <mergeCell ref="JZ8:JZ9"/>
    <mergeCell ref="KA8:KA9"/>
    <mergeCell ref="JP8:JP9"/>
    <mergeCell ref="JQ8:JQ9"/>
    <mergeCell ref="JR8:JR9"/>
    <mergeCell ref="JS8:JS9"/>
    <mergeCell ref="JT8:JT9"/>
    <mergeCell ref="JU8:JU9"/>
    <mergeCell ref="JJ8:JJ9"/>
    <mergeCell ref="JK8:JK9"/>
    <mergeCell ref="JL8:JL9"/>
    <mergeCell ref="JM8:JM9"/>
    <mergeCell ref="JN8:JN9"/>
    <mergeCell ref="JO8:JO9"/>
    <mergeCell ref="JD8:JD9"/>
    <mergeCell ref="JE8:JE9"/>
    <mergeCell ref="JF8:JF9"/>
    <mergeCell ref="JG8:JG9"/>
    <mergeCell ref="JH8:JH9"/>
    <mergeCell ref="JI8:JI9"/>
    <mergeCell ref="IX8:IX9"/>
    <mergeCell ref="IY8:IY9"/>
    <mergeCell ref="IZ8:IZ9"/>
    <mergeCell ref="JA8:JA9"/>
    <mergeCell ref="JB8:JB9"/>
    <mergeCell ref="JC8:JC9"/>
    <mergeCell ref="IU8:IU9"/>
    <mergeCell ref="IV8:IV9"/>
    <mergeCell ref="IW8:IW9"/>
    <mergeCell ref="HR8:HR9"/>
    <mergeCell ref="HS8:HS9"/>
    <mergeCell ref="IF8:IF9"/>
    <mergeCell ref="IG8:IG9"/>
    <mergeCell ref="IH8:IH9"/>
    <mergeCell ref="II8:II9"/>
    <mergeCell ref="IJ8:IJ9"/>
    <mergeCell ref="IK8:IK9"/>
    <mergeCell ref="HZ8:HZ9"/>
    <mergeCell ref="IA8:IA9"/>
    <mergeCell ref="IB8:IB9"/>
    <mergeCell ref="IC8:IC9"/>
    <mergeCell ref="ID8:ID9"/>
    <mergeCell ref="IE8:IE9"/>
    <mergeCell ref="HT8:HT9"/>
    <mergeCell ref="HU8:HU9"/>
    <mergeCell ref="HV8:HV9"/>
    <mergeCell ref="HW8:HW9"/>
    <mergeCell ref="HX8:HX9"/>
    <mergeCell ref="HY8:HY9"/>
    <mergeCell ref="IR8:IR9"/>
    <mergeCell ref="IS8:IS9"/>
    <mergeCell ref="IT8:IT9"/>
    <mergeCell ref="IL8:IL9"/>
    <mergeCell ref="IM8:IM9"/>
    <mergeCell ref="IN8:IN9"/>
    <mergeCell ref="IO8:IO9"/>
    <mergeCell ref="IP8:IP9"/>
    <mergeCell ref="IQ8:IQ9"/>
    <mergeCell ref="LO6:LQ7"/>
    <mergeCell ref="KB6:KD7"/>
    <mergeCell ref="IU6:IW7"/>
    <mergeCell ref="IX6:IZ7"/>
    <mergeCell ref="JA6:JC7"/>
    <mergeCell ref="JD6:JF7"/>
    <mergeCell ref="JG6:JI7"/>
    <mergeCell ref="JJ6:JL7"/>
    <mergeCell ref="LI6:LK7"/>
    <mergeCell ref="LL6:LN7"/>
    <mergeCell ref="JM6:JO7"/>
    <mergeCell ref="JP6:JR7"/>
    <mergeCell ref="JS6:JU7"/>
    <mergeCell ref="JV6:JX7"/>
    <mergeCell ref="JY6:KA7"/>
    <mergeCell ref="IR6:IT7"/>
    <mergeCell ref="HB6:HD7"/>
    <mergeCell ref="HE6:HG7"/>
    <mergeCell ref="HH6:HJ7"/>
    <mergeCell ref="HK6:HM7"/>
    <mergeCell ref="IC6:IE7"/>
    <mergeCell ref="IF6:IH7"/>
    <mergeCell ref="II6:IK7"/>
    <mergeCell ref="IL6:IN7"/>
    <mergeCell ref="IO6:IQ7"/>
    <mergeCell ref="HN6:HP7"/>
    <mergeCell ref="HQ6:HS7"/>
    <mergeCell ref="HT6:HV7"/>
    <mergeCell ref="HW6:HY7"/>
    <mergeCell ref="HZ6:IB7"/>
    <mergeCell ref="KW6:KY7"/>
    <mergeCell ref="KZ6:LB7"/>
    <mergeCell ref="LC6:LE7"/>
    <mergeCell ref="LF6:LH7"/>
    <mergeCell ref="KE6:KG7"/>
    <mergeCell ref="KH6:KJ7"/>
    <mergeCell ref="KK6:KM7"/>
    <mergeCell ref="KN6:KP7"/>
    <mergeCell ref="KQ6:KS7"/>
    <mergeCell ref="KT6:KV7"/>
    <mergeCell ref="LI5:LK5"/>
    <mergeCell ref="LL5:LN5"/>
    <mergeCell ref="LO5:LQ5"/>
    <mergeCell ref="LR5:LT5"/>
    <mergeCell ref="KQ5:KS5"/>
    <mergeCell ref="KT5:KV5"/>
    <mergeCell ref="KW5:KY5"/>
    <mergeCell ref="KZ5:LB5"/>
    <mergeCell ref="LC5:LE5"/>
    <mergeCell ref="LF5:LH5"/>
    <mergeCell ref="JY5:KA5"/>
    <mergeCell ref="KB5:KD5"/>
    <mergeCell ref="KE5:KG5"/>
    <mergeCell ref="KH5:KJ5"/>
    <mergeCell ref="KK5:KM5"/>
    <mergeCell ref="KN5:KP5"/>
    <mergeCell ref="JG5:JI5"/>
    <mergeCell ref="JJ5:JL5"/>
    <mergeCell ref="JM5:JO5"/>
    <mergeCell ref="JP5:JR5"/>
    <mergeCell ref="JS5:JU5"/>
    <mergeCell ref="JV5:JX5"/>
    <mergeCell ref="IO5:IQ5"/>
    <mergeCell ref="IR5:IT5"/>
    <mergeCell ref="IU5:IW5"/>
    <mergeCell ref="IX5:IZ5"/>
    <mergeCell ref="JA5:JC5"/>
    <mergeCell ref="JD5:JF5"/>
    <mergeCell ref="HW5:HY5"/>
    <mergeCell ref="HZ5:IB5"/>
    <mergeCell ref="IC5:IE5"/>
    <mergeCell ref="IF5:IH5"/>
    <mergeCell ref="II5:IK5"/>
    <mergeCell ref="IL5:IN5"/>
    <mergeCell ref="HE5:HG5"/>
    <mergeCell ref="HH5:HJ5"/>
    <mergeCell ref="HK5:HM5"/>
    <mergeCell ref="HN5:HP5"/>
    <mergeCell ref="HQ5:HS5"/>
    <mergeCell ref="HT5:HV5"/>
    <mergeCell ref="GX8:GX9"/>
    <mergeCell ref="GY8:GY9"/>
    <mergeCell ref="GZ8:GZ9"/>
    <mergeCell ref="HA8:HA9"/>
    <mergeCell ref="HB8:HB9"/>
    <mergeCell ref="HB5:HD5"/>
    <mergeCell ref="GV5:GX5"/>
    <mergeCell ref="GY5:HA5"/>
    <mergeCell ref="HH8:HH9"/>
    <mergeCell ref="HC8:HC9"/>
    <mergeCell ref="HD8:HD9"/>
    <mergeCell ref="HE8:HE9"/>
    <mergeCell ref="HF8:HF9"/>
    <mergeCell ref="HG8:HG9"/>
    <mergeCell ref="HI8:HI9"/>
    <mergeCell ref="HJ8:HJ9"/>
    <mergeCell ref="HK8:HK9"/>
    <mergeCell ref="HL8:HL9"/>
    <mergeCell ref="HM8:HM9"/>
    <mergeCell ref="HN8:HN9"/>
    <mergeCell ref="HO8:HO9"/>
    <mergeCell ref="HP8:HP9"/>
    <mergeCell ref="HQ8:HQ9"/>
    <mergeCell ref="GR8:GR9"/>
    <mergeCell ref="GS8:GS9"/>
    <mergeCell ref="GT8:GT9"/>
    <mergeCell ref="GU8:GU9"/>
    <mergeCell ref="GV8:GV9"/>
    <mergeCell ref="GW8:GW9"/>
    <mergeCell ref="GL8:GL9"/>
    <mergeCell ref="GM8:GM9"/>
    <mergeCell ref="GN8:GN9"/>
    <mergeCell ref="GO8:GO9"/>
    <mergeCell ref="GP8:GP9"/>
    <mergeCell ref="GQ8:GQ9"/>
    <mergeCell ref="GF8:GF9"/>
    <mergeCell ref="GG8:GG9"/>
    <mergeCell ref="GH8:GH9"/>
    <mergeCell ref="GI8:GI9"/>
    <mergeCell ref="GJ8:GJ9"/>
    <mergeCell ref="GK8:GK9"/>
    <mergeCell ref="FZ8:FZ9"/>
    <mergeCell ref="GA8:GA9"/>
    <mergeCell ref="GB8:GB9"/>
    <mergeCell ref="GC8:GC9"/>
    <mergeCell ref="GD8:GD9"/>
    <mergeCell ref="GE8:GE9"/>
    <mergeCell ref="FT8:FT9"/>
    <mergeCell ref="FU8:FU9"/>
    <mergeCell ref="FV8:FV9"/>
    <mergeCell ref="FW8:FW9"/>
    <mergeCell ref="FX8:FX9"/>
    <mergeCell ref="FY8:FY9"/>
    <mergeCell ref="FN8:FN9"/>
    <mergeCell ref="FO8:FO9"/>
    <mergeCell ref="FP8:FP9"/>
    <mergeCell ref="FQ8:FQ9"/>
    <mergeCell ref="FR8:FR9"/>
    <mergeCell ref="FS8:FS9"/>
    <mergeCell ref="FH8:FH9"/>
    <mergeCell ref="FI8:FI9"/>
    <mergeCell ref="FJ8:FJ9"/>
    <mergeCell ref="FK8:FK9"/>
    <mergeCell ref="FL8:FL9"/>
    <mergeCell ref="FM8:FM9"/>
    <mergeCell ref="FB8:FB9"/>
    <mergeCell ref="FC8:FC9"/>
    <mergeCell ref="FD8:FD9"/>
    <mergeCell ref="FE8:FE9"/>
    <mergeCell ref="FF8:FF9"/>
    <mergeCell ref="FG8:FG9"/>
    <mergeCell ref="EV8:EV9"/>
    <mergeCell ref="EW8:EW9"/>
    <mergeCell ref="EX8:EX9"/>
    <mergeCell ref="EY8:EY9"/>
    <mergeCell ref="EZ8:EZ9"/>
    <mergeCell ref="FA8:FA9"/>
    <mergeCell ref="EP8:EP9"/>
    <mergeCell ref="EQ8:EQ9"/>
    <mergeCell ref="ER8:ER9"/>
    <mergeCell ref="ES8:ES9"/>
    <mergeCell ref="ET8:ET9"/>
    <mergeCell ref="EU8:EU9"/>
    <mergeCell ref="EJ8:EJ9"/>
    <mergeCell ref="EK8:EK9"/>
    <mergeCell ref="EL8:EL9"/>
    <mergeCell ref="EM8:EM9"/>
    <mergeCell ref="EN8:EN9"/>
    <mergeCell ref="EO8:EO9"/>
    <mergeCell ref="ED8:ED9"/>
    <mergeCell ref="EE8:EE9"/>
    <mergeCell ref="EF8:EF9"/>
    <mergeCell ref="EG8:EG9"/>
    <mergeCell ref="EH8:EH9"/>
    <mergeCell ref="EI8:EI9"/>
    <mergeCell ref="DX8:DX9"/>
    <mergeCell ref="DY8:DY9"/>
    <mergeCell ref="DZ8:DZ9"/>
    <mergeCell ref="EA8:EA9"/>
    <mergeCell ref="EB8:EB9"/>
    <mergeCell ref="EC8:EC9"/>
    <mergeCell ref="DR8:DR9"/>
    <mergeCell ref="DS8:DS9"/>
    <mergeCell ref="DT8:DT9"/>
    <mergeCell ref="DU8:DU9"/>
    <mergeCell ref="DV8:DV9"/>
    <mergeCell ref="DW8:DW9"/>
    <mergeCell ref="DL8:DL9"/>
    <mergeCell ref="DM8:DM9"/>
    <mergeCell ref="DN8:DN9"/>
    <mergeCell ref="DO8:DO9"/>
    <mergeCell ref="DP8:DP9"/>
    <mergeCell ref="DQ8:DQ9"/>
    <mergeCell ref="DF8:DF9"/>
    <mergeCell ref="DG8:DG9"/>
    <mergeCell ref="DH8:DH9"/>
    <mergeCell ref="DI8:DI9"/>
    <mergeCell ref="DJ8:DJ9"/>
    <mergeCell ref="DK8:DK9"/>
    <mergeCell ref="DA8:DA9"/>
    <mergeCell ref="DB8:DB9"/>
    <mergeCell ref="DC8:DC9"/>
    <mergeCell ref="DD8:DD9"/>
    <mergeCell ref="DE8:DE9"/>
    <mergeCell ref="CV8:CV9"/>
    <mergeCell ref="CW8:CW9"/>
    <mergeCell ref="CX8:CX9"/>
    <mergeCell ref="CY8:CY9"/>
    <mergeCell ref="CR8:CR9"/>
    <mergeCell ref="CS8:CS9"/>
    <mergeCell ref="CH8:CH9"/>
    <mergeCell ref="CI8:CI9"/>
    <mergeCell ref="CJ8:CJ9"/>
    <mergeCell ref="CK8:CK9"/>
    <mergeCell ref="CL8:CL9"/>
    <mergeCell ref="CM8:CM9"/>
    <mergeCell ref="CQ8:CQ9"/>
    <mergeCell ref="FI6:FK7"/>
    <mergeCell ref="FL6:FN7"/>
    <mergeCell ref="FO6:FQ7"/>
    <mergeCell ref="FR6:FT7"/>
    <mergeCell ref="EK6:EM7"/>
    <mergeCell ref="EN6:EP7"/>
    <mergeCell ref="EQ6:ES7"/>
    <mergeCell ref="ET6:EV7"/>
    <mergeCell ref="EW6:EY7"/>
    <mergeCell ref="EZ6:FB7"/>
    <mergeCell ref="GM6:GO7"/>
    <mergeCell ref="GP6:GR7"/>
    <mergeCell ref="GS6:GU7"/>
    <mergeCell ref="GV6:GX7"/>
    <mergeCell ref="GY6:HA7"/>
    <mergeCell ref="FU6:FW7"/>
    <mergeCell ref="FX6:FZ7"/>
    <mergeCell ref="GA6:GC7"/>
    <mergeCell ref="GD6:GF7"/>
    <mergeCell ref="GG6:GI7"/>
    <mergeCell ref="GJ6:GL7"/>
    <mergeCell ref="DJ6:DL7"/>
    <mergeCell ref="DM6:DO7"/>
    <mergeCell ref="DP6:DR7"/>
    <mergeCell ref="FC6:FE7"/>
    <mergeCell ref="FF6:FH7"/>
    <mergeCell ref="CR6:CT7"/>
    <mergeCell ref="CU6:CW7"/>
    <mergeCell ref="CX6:CZ7"/>
    <mergeCell ref="DJ5:DL5"/>
    <mergeCell ref="DM5:DO5"/>
    <mergeCell ref="DP5:DR5"/>
    <mergeCell ref="DS6:DU7"/>
    <mergeCell ref="DV6:DX7"/>
    <mergeCell ref="DY6:EA7"/>
    <mergeCell ref="EB6:ED7"/>
    <mergeCell ref="EE6:EG7"/>
    <mergeCell ref="CR5:CT5"/>
    <mergeCell ref="CU5:CW5"/>
    <mergeCell ref="CX5:CZ5"/>
    <mergeCell ref="DA5:DC5"/>
    <mergeCell ref="DD5:DF5"/>
    <mergeCell ref="EH6:EJ7"/>
    <mergeCell ref="DA6:DC7"/>
    <mergeCell ref="DS5:DU5"/>
    <mergeCell ref="DV5:DX5"/>
    <mergeCell ref="DY5:EA5"/>
    <mergeCell ref="GD5:GF5"/>
    <mergeCell ref="ET5:EV5"/>
    <mergeCell ref="EW5:EY5"/>
    <mergeCell ref="EZ5:FB5"/>
    <mergeCell ref="FC5:FE5"/>
    <mergeCell ref="FF5:FH5"/>
    <mergeCell ref="FI5:FK5"/>
    <mergeCell ref="EB5:ED5"/>
    <mergeCell ref="EE5:EG5"/>
    <mergeCell ref="EH5:EJ5"/>
    <mergeCell ref="EK5:EM5"/>
    <mergeCell ref="EN5:EP5"/>
    <mergeCell ref="EQ5:ES5"/>
    <mergeCell ref="GJ5:GL5"/>
    <mergeCell ref="GM5:GO5"/>
    <mergeCell ref="GP5:GR5"/>
    <mergeCell ref="GS5:GU5"/>
    <mergeCell ref="FL5:FN5"/>
    <mergeCell ref="FO5:FQ5"/>
    <mergeCell ref="FR5:FT5"/>
    <mergeCell ref="FU5:FW5"/>
    <mergeCell ref="FX5:FZ5"/>
    <mergeCell ref="GA5:GC5"/>
    <mergeCell ref="GG5:GI5"/>
    <mergeCell ref="DG5:DI5"/>
    <mergeCell ref="CC8:CC9"/>
    <mergeCell ref="CC5:CE5"/>
    <mergeCell ref="CF5:CH5"/>
    <mergeCell ref="CI5:CK5"/>
    <mergeCell ref="CL5:CN5"/>
    <mergeCell ref="CO5:CQ5"/>
    <mergeCell ref="CD8:CD9"/>
    <mergeCell ref="CE8:CE9"/>
    <mergeCell ref="CF8:CF9"/>
    <mergeCell ref="CG8:CG9"/>
    <mergeCell ref="CC6:CE7"/>
    <mergeCell ref="CF6:CH7"/>
    <mergeCell ref="CI6:CK7"/>
    <mergeCell ref="CL6:CN7"/>
    <mergeCell ref="CO6:CQ7"/>
    <mergeCell ref="CN8:CN9"/>
    <mergeCell ref="CO8:CO9"/>
    <mergeCell ref="CP8:CP9"/>
    <mergeCell ref="DD6:DF7"/>
    <mergeCell ref="DG6:DI7"/>
    <mergeCell ref="CZ8:CZ9"/>
    <mergeCell ref="CT8:CT9"/>
    <mergeCell ref="CU8:CU9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M8:AM9"/>
    <mergeCell ref="AN8:AN9"/>
    <mergeCell ref="AO8:AO9"/>
    <mergeCell ref="AP8:AP9"/>
    <mergeCell ref="AQ8:AQ9"/>
    <mergeCell ref="AR8:AR9"/>
    <mergeCell ref="AK8:AK9"/>
    <mergeCell ref="AL8:AL9"/>
    <mergeCell ref="AA8:AA9"/>
    <mergeCell ref="AB8:AB9"/>
    <mergeCell ref="AC8:AC9"/>
    <mergeCell ref="AD8:AD9"/>
    <mergeCell ref="AE8:AE9"/>
    <mergeCell ref="AF8:AF9"/>
    <mergeCell ref="AS8:AS9"/>
    <mergeCell ref="P8:P9"/>
    <mergeCell ref="Q8:Q9"/>
    <mergeCell ref="R8:R9"/>
    <mergeCell ref="S8:S9"/>
    <mergeCell ref="T8:T9"/>
    <mergeCell ref="AG8:AG9"/>
    <mergeCell ref="AH8:AH9"/>
    <mergeCell ref="AI8:AI9"/>
    <mergeCell ref="AJ8:AJ9"/>
    <mergeCell ref="BT6:BV7"/>
    <mergeCell ref="BW6:BY7"/>
    <mergeCell ref="AM6:AO7"/>
    <mergeCell ref="AP6:AR7"/>
    <mergeCell ref="AS6:AU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U6:W7"/>
    <mergeCell ref="X6:Z7"/>
    <mergeCell ref="AA6:AC7"/>
    <mergeCell ref="AD6:AF7"/>
    <mergeCell ref="AG6:AI7"/>
    <mergeCell ref="AJ6:AL7"/>
    <mergeCell ref="BK5:BM5"/>
    <mergeCell ref="BN5:BP5"/>
    <mergeCell ref="BQ5:BS5"/>
    <mergeCell ref="U5:W5"/>
    <mergeCell ref="BH6:BJ7"/>
    <mergeCell ref="BK6:BM7"/>
    <mergeCell ref="BN6:BP7"/>
    <mergeCell ref="BQ6:BS7"/>
    <mergeCell ref="BE5:BG5"/>
    <mergeCell ref="BE6:BG7"/>
    <mergeCell ref="BT5:BV5"/>
    <mergeCell ref="BW5:BY5"/>
    <mergeCell ref="F6:H7"/>
    <mergeCell ref="I6:K7"/>
    <mergeCell ref="L6:N7"/>
    <mergeCell ref="O6:Q7"/>
    <mergeCell ref="R6:T7"/>
    <mergeCell ref="AP5:AR5"/>
    <mergeCell ref="AS5:AU5"/>
    <mergeCell ref="AV5:AX5"/>
    <mergeCell ref="AY5:BA5"/>
    <mergeCell ref="BB5:BD5"/>
    <mergeCell ref="BH5:BJ5"/>
    <mergeCell ref="X5:Z5"/>
    <mergeCell ref="AA5:AC5"/>
    <mergeCell ref="AD5:AF5"/>
    <mergeCell ref="AG5:AI5"/>
    <mergeCell ref="AJ5:AL5"/>
    <mergeCell ref="AM5:AO5"/>
    <mergeCell ref="F5:H5"/>
    <mergeCell ref="I5:K5"/>
    <mergeCell ref="L5:N5"/>
    <mergeCell ref="O5:Q5"/>
    <mergeCell ref="R5:T5"/>
    <mergeCell ref="A63:B63"/>
    <mergeCell ref="C5:E5"/>
    <mergeCell ref="C6:E7"/>
    <mergeCell ref="C8:C9"/>
    <mergeCell ref="D8:D9"/>
    <mergeCell ref="E8:E9"/>
    <mergeCell ref="A5:A9"/>
    <mergeCell ref="B5:B9"/>
    <mergeCell ref="A10:B10"/>
    <mergeCell ref="A41:B41"/>
    <mergeCell ref="A42:B42"/>
    <mergeCell ref="A62:B62"/>
    <mergeCell ref="MY5:NA5"/>
    <mergeCell ref="NB5:ND5"/>
    <mergeCell ref="NE5:NG5"/>
    <mergeCell ref="OR6:OT7"/>
    <mergeCell ref="OU6:OW7"/>
    <mergeCell ref="OX6:OZ7"/>
    <mergeCell ref="PM6:PO7"/>
    <mergeCell ref="NB6:ND7"/>
    <mergeCell ref="NE6:NG7"/>
    <mergeCell ref="OI6:OK7"/>
    <mergeCell ref="OL6:ON7"/>
    <mergeCell ref="OO6:OQ7"/>
    <mergeCell ref="OC6:OE7"/>
    <mergeCell ref="PA6:PC7"/>
    <mergeCell ref="PD5:PF5"/>
    <mergeCell ref="PD6:PF7"/>
    <mergeCell ref="PP6:PR7"/>
    <mergeCell ref="NH5:NJ5"/>
    <mergeCell ref="NK5:NM5"/>
    <mergeCell ref="NN5:NP5"/>
    <mergeCell ref="OF5:OH5"/>
    <mergeCell ref="OI5:OK5"/>
    <mergeCell ref="OL5:ON5"/>
    <mergeCell ref="OO5:OQ5"/>
    <mergeCell ref="OR5:OT5"/>
    <mergeCell ref="OU5:OW5"/>
    <mergeCell ref="NQ5:NS5"/>
    <mergeCell ref="NW5:NY5"/>
    <mergeCell ref="NQ6:NS7"/>
    <mergeCell ref="NZ5:OB5"/>
    <mergeCell ref="NZ6:OB7"/>
    <mergeCell ref="NT5:NV5"/>
    <mergeCell ref="NT6:NV7"/>
    <mergeCell ref="NW6:NY7"/>
    <mergeCell ref="OC5:OE5"/>
    <mergeCell ref="PA5:PC5"/>
    <mergeCell ref="NH6:NJ7"/>
    <mergeCell ref="NK6:NM7"/>
    <mergeCell ref="NN6:NP7"/>
    <mergeCell ref="OF6:OH7"/>
    <mergeCell ref="MR8:MR9"/>
    <mergeCell ref="MS8:MS9"/>
    <mergeCell ref="MT8:MT9"/>
    <mergeCell ref="MU8:MU9"/>
    <mergeCell ref="MV8:MV9"/>
    <mergeCell ref="MW8:MW9"/>
    <mergeCell ref="MX8:MX9"/>
    <mergeCell ref="MY8:MY9"/>
    <mergeCell ref="MZ8:MZ9"/>
    <mergeCell ref="NA8:NA9"/>
    <mergeCell ref="NB8:NB9"/>
    <mergeCell ref="NC8:NC9"/>
    <mergeCell ref="ND8:ND9"/>
    <mergeCell ref="NE8:NE9"/>
    <mergeCell ref="NF8:NF9"/>
    <mergeCell ref="NG8:NG9"/>
    <mergeCell ref="NR8:NR9"/>
    <mergeCell ref="NS8:NS9"/>
    <mergeCell ref="NT8:NT9"/>
    <mergeCell ref="NU8:NU9"/>
    <mergeCell ref="NV8:NV9"/>
    <mergeCell ref="NW8:NW9"/>
    <mergeCell ref="NX8:NX9"/>
    <mergeCell ref="NY8:NY9"/>
    <mergeCell ref="OH8:OH9"/>
    <mergeCell ref="OC8:OC9"/>
    <mergeCell ref="OD8:OD9"/>
    <mergeCell ref="OE8:OE9"/>
    <mergeCell ref="OI8:OI9"/>
    <mergeCell ref="OJ8:OJ9"/>
    <mergeCell ref="OK8:OK9"/>
    <mergeCell ref="OL8:OL9"/>
    <mergeCell ref="OM8:OM9"/>
    <mergeCell ref="ON8:ON9"/>
    <mergeCell ref="OX8:OX9"/>
    <mergeCell ref="OY8:OY9"/>
    <mergeCell ref="MV6:MX7"/>
    <mergeCell ref="OF8:OF9"/>
    <mergeCell ref="OG8:OG9"/>
    <mergeCell ref="NH8:NH9"/>
    <mergeCell ref="NI8:NI9"/>
    <mergeCell ref="NJ8:NJ9"/>
    <mergeCell ref="NK8:NK9"/>
    <mergeCell ref="NL8:NL9"/>
    <mergeCell ref="NM8:NM9"/>
    <mergeCell ref="NN8:NN9"/>
    <mergeCell ref="NO8:NO9"/>
    <mergeCell ref="NP8:NP9"/>
    <mergeCell ref="NZ8:NZ9"/>
    <mergeCell ref="OA8:OA9"/>
    <mergeCell ref="OB8:OB9"/>
    <mergeCell ref="NQ8:NQ9"/>
    <mergeCell ref="PW8:PW9"/>
    <mergeCell ref="PX8:PX9"/>
    <mergeCell ref="PY8:PY9"/>
    <mergeCell ref="PZ8:PZ9"/>
    <mergeCell ref="OO8:OO9"/>
    <mergeCell ref="OP8:OP9"/>
    <mergeCell ref="OQ8:OQ9"/>
    <mergeCell ref="OR8:OR9"/>
    <mergeCell ref="OS8:OS9"/>
    <mergeCell ref="OT8:OT9"/>
    <mergeCell ref="OU8:OU9"/>
    <mergeCell ref="OV8:OV9"/>
    <mergeCell ref="OW8:OW9"/>
    <mergeCell ref="PN8:PN9"/>
    <mergeCell ref="PO8:PO9"/>
    <mergeCell ref="PP8:PP9"/>
    <mergeCell ref="PQ8:PQ9"/>
    <mergeCell ref="PR8:PR9"/>
    <mergeCell ref="PS8:PS9"/>
    <mergeCell ref="PT8:PT9"/>
    <mergeCell ref="PU8:PU9"/>
    <mergeCell ref="OZ8:OZ9"/>
    <mergeCell ref="PM8:PM9"/>
    <mergeCell ref="PA8:PA9"/>
    <mergeCell ref="QS8:QS9"/>
    <mergeCell ref="QE8:QE9"/>
    <mergeCell ref="QF8:QF9"/>
    <mergeCell ref="QG8:QG9"/>
    <mergeCell ref="QH8:QH9"/>
    <mergeCell ref="QI8:QI9"/>
    <mergeCell ref="QJ8:QJ9"/>
    <mergeCell ref="QK8:QK9"/>
    <mergeCell ref="PS6:PU7"/>
    <mergeCell ref="PV6:PX7"/>
    <mergeCell ref="PY6:QA7"/>
    <mergeCell ref="QB6:QD7"/>
    <mergeCell ref="QD8:QD9"/>
    <mergeCell ref="PV8:PV9"/>
    <mergeCell ref="QL8:QL9"/>
    <mergeCell ref="QM8:QM9"/>
    <mergeCell ref="QN8:QN9"/>
    <mergeCell ref="QO8:QO9"/>
    <mergeCell ref="QP8:QP9"/>
    <mergeCell ref="QQ8:QQ9"/>
    <mergeCell ref="QR8:QR9"/>
    <mergeCell ref="QA8:QA9"/>
    <mergeCell ref="QB8:QB9"/>
    <mergeCell ref="QC8:QC9"/>
    <mergeCell ref="QE5:QG5"/>
    <mergeCell ref="QH5:QJ5"/>
    <mergeCell ref="QE6:QG7"/>
    <mergeCell ref="QH6:QJ7"/>
    <mergeCell ref="C1:H2"/>
    <mergeCell ref="QQ5:QS5"/>
    <mergeCell ref="QK6:QM7"/>
    <mergeCell ref="QN6:QP7"/>
    <mergeCell ref="QQ6:QS7"/>
    <mergeCell ref="PS5:PU5"/>
    <mergeCell ref="PV5:PX5"/>
    <mergeCell ref="QK5:QM5"/>
    <mergeCell ref="QN5:QP5"/>
    <mergeCell ref="PY5:QA5"/>
    <mergeCell ref="QB5:QD5"/>
    <mergeCell ref="OX5:OZ5"/>
    <mergeCell ref="PM5:PO5"/>
    <mergeCell ref="PP5:PR5"/>
    <mergeCell ref="MG6:MI7"/>
    <mergeCell ref="MJ6:ML7"/>
    <mergeCell ref="MM6:MO7"/>
    <mergeCell ref="MP6:MR7"/>
    <mergeCell ref="MS6:MU7"/>
    <mergeCell ref="MY6:NA7"/>
    <mergeCell ref="PD8:PD9"/>
    <mergeCell ref="PE8:PE9"/>
    <mergeCell ref="PF8:PF9"/>
    <mergeCell ref="PG5:PI5"/>
    <mergeCell ref="PG6:PI7"/>
    <mergeCell ref="PG8:PG9"/>
    <mergeCell ref="PH8:PH9"/>
    <mergeCell ref="PI8:PI9"/>
    <mergeCell ref="PJ5:PL5"/>
    <mergeCell ref="PJ6:PL7"/>
    <mergeCell ref="PJ8:PJ9"/>
    <mergeCell ref="PK8:PK9"/>
    <mergeCell ref="PL8:PL9"/>
  </mergeCells>
  <pageMargins left="0.74803149606299213" right="0.23622047244094491" top="0.15748031496062992" bottom="0" header="0.15748031496062992" footer="0"/>
  <pageSetup paperSize="9" scale="45" orientation="landscape" r:id="rId1"/>
  <headerFooter>
    <oddHeader>&amp;R&amp;"Times New Roman,Normál"3. számú melléklet &amp;P. oldal a .../2011. (...)  önkormányzati rendelethez
a 33/2009. (XII. 18.) rendelet
4. számú táblázat módosításához</oddHeader>
  </headerFooter>
  <colBreaks count="36" manualBreakCount="36">
    <brk id="14" max="1048575" man="1"/>
    <brk id="26" max="1048575" man="1"/>
    <brk id="38" max="1048575" man="1"/>
    <brk id="50" max="1048575" man="1"/>
    <brk id="65" max="1048575" man="1"/>
    <brk id="80" max="1048575" man="1"/>
    <brk id="92" max="1048575" man="1"/>
    <brk id="104" max="1048575" man="1"/>
    <brk id="116" max="1048575" man="1"/>
    <brk id="128" max="1048575" man="1"/>
    <brk id="140" max="1048575" man="1"/>
    <brk id="152" max="1048575" man="1"/>
    <brk id="164" max="1048575" man="1"/>
    <brk id="176" max="1048575" man="1"/>
    <brk id="188" max="1048575" man="1"/>
    <brk id="200" max="1048575" man="1"/>
    <brk id="212" max="1048575" man="1"/>
    <brk id="224" max="1048575" man="1"/>
    <brk id="236" max="1048575" man="1"/>
    <brk id="248" max="1048575" man="1"/>
    <brk id="260" max="1048575" man="1"/>
    <brk id="272" max="1048575" man="1"/>
    <brk id="284" max="1048575" man="1"/>
    <brk id="296" max="1048575" man="1"/>
    <brk id="308" max="1048575" man="1"/>
    <brk id="320" max="1048575" man="1"/>
    <brk id="332" max="1048575" man="1"/>
    <brk id="344" max="1048575" man="1"/>
    <brk id="356" max="1048575" man="1"/>
    <brk id="368" max="1048575" man="1"/>
    <brk id="380" max="1048575" man="1"/>
    <brk id="392" max="1048575" man="1"/>
    <brk id="404" max="1048575" man="1"/>
    <brk id="428" max="1048575" man="1"/>
    <brk id="440" max="1048575" man="1"/>
    <brk id="45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sokoldalas</vt:lpstr>
      <vt:lpstr>sokoldalas!Nyomtatási_cím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2011-02-15T15:04:53Z</dcterms:modified>
</cp:coreProperties>
</file>