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Baross" sheetId="1" r:id="rId1"/>
  </sheets>
  <definedNames>
    <definedName name="_xlnm.Print_Titles" localSheetId="0">Baross!$A:$B</definedName>
    <definedName name="_xlnm.Print_Area" localSheetId="0">Baross!$A$1:$BP$67</definedName>
  </definedNames>
  <calcPr calcId="125725"/>
</workbook>
</file>

<file path=xl/calcChain.xml><?xml version="1.0" encoding="utf-8"?>
<calcChain xmlns="http://schemas.openxmlformats.org/spreadsheetml/2006/main">
  <c r="P48" i="1"/>
  <c r="D48"/>
  <c r="BH48"/>
  <c r="BH14"/>
  <c r="AV48"/>
  <c r="AV14"/>
  <c r="AM28"/>
  <c r="AM14"/>
  <c r="AD17"/>
  <c r="X21"/>
  <c r="X14"/>
  <c r="U21"/>
  <c r="U14"/>
  <c r="O67"/>
  <c r="O48"/>
  <c r="O13"/>
  <c r="O12"/>
  <c r="L48"/>
  <c r="L14"/>
  <c r="I67"/>
  <c r="I48"/>
  <c r="I17"/>
  <c r="I13"/>
  <c r="I12"/>
  <c r="F48"/>
  <c r="F14"/>
  <c r="C48"/>
  <c r="C21"/>
  <c r="C14"/>
  <c r="C13"/>
  <c r="C12"/>
  <c r="AK28"/>
  <c r="AQ13" l="1"/>
  <c r="AQ14"/>
  <c r="AQ15"/>
  <c r="AQ17"/>
  <c r="AQ19"/>
  <c r="AR19"/>
  <c r="AQ20"/>
  <c r="AR20"/>
  <c r="AQ21"/>
  <c r="AQ22"/>
  <c r="AR22"/>
  <c r="AQ23"/>
  <c r="AR23"/>
  <c r="AQ25"/>
  <c r="AR25"/>
  <c r="AQ26"/>
  <c r="AR26"/>
  <c r="AQ27"/>
  <c r="AR27"/>
  <c r="AQ28"/>
  <c r="AQ29"/>
  <c r="AQ30"/>
  <c r="AR30"/>
  <c r="AQ31"/>
  <c r="AR31"/>
  <c r="AQ32"/>
  <c r="AR32"/>
  <c r="AQ33"/>
  <c r="AR33"/>
  <c r="AQ34"/>
  <c r="AR34"/>
  <c r="AQ35"/>
  <c r="AR35"/>
  <c r="AQ37"/>
  <c r="AR37"/>
  <c r="AQ38"/>
  <c r="AR38"/>
  <c r="AQ39"/>
  <c r="AR39"/>
  <c r="AQ40"/>
  <c r="AR40"/>
  <c r="AQ43"/>
  <c r="AR43"/>
  <c r="AQ44"/>
  <c r="AQ45"/>
  <c r="AR45"/>
  <c r="AQ46"/>
  <c r="AR46"/>
  <c r="AQ47"/>
  <c r="AR47"/>
  <c r="AQ48"/>
  <c r="AQ49"/>
  <c r="AQ50"/>
  <c r="AR50"/>
  <c r="AQ51"/>
  <c r="AR51"/>
  <c r="AQ52"/>
  <c r="AR52"/>
  <c r="AQ53"/>
  <c r="AR53"/>
  <c r="AQ54"/>
  <c r="AR54"/>
  <c r="AQ55"/>
  <c r="AR55"/>
  <c r="AQ57"/>
  <c r="AR57"/>
  <c r="AQ59"/>
  <c r="AQ60"/>
  <c r="AQ61"/>
  <c r="AR61"/>
  <c r="AQ62"/>
  <c r="AR62"/>
  <c r="AQ63"/>
  <c r="AR63"/>
  <c r="AQ64"/>
  <c r="AR64"/>
  <c r="AQ67"/>
  <c r="AR67"/>
  <c r="AQ12"/>
  <c r="AP13"/>
  <c r="AP14"/>
  <c r="AP15"/>
  <c r="AP17"/>
  <c r="AP19"/>
  <c r="AP20"/>
  <c r="AP21"/>
  <c r="AP22"/>
  <c r="AP23"/>
  <c r="AP25"/>
  <c r="AP26"/>
  <c r="AP27"/>
  <c r="AP28"/>
  <c r="AP29"/>
  <c r="AP30"/>
  <c r="AP31"/>
  <c r="AP32"/>
  <c r="AP33"/>
  <c r="AP34"/>
  <c r="AP35"/>
  <c r="AP37"/>
  <c r="AP38"/>
  <c r="AP39"/>
  <c r="AP40"/>
  <c r="AP43"/>
  <c r="AP44"/>
  <c r="AP45"/>
  <c r="AP46"/>
  <c r="AP47"/>
  <c r="AP48"/>
  <c r="AP49"/>
  <c r="AP50"/>
  <c r="AP51"/>
  <c r="AP52"/>
  <c r="AP53"/>
  <c r="AP54"/>
  <c r="AP55"/>
  <c r="AP57"/>
  <c r="AP59"/>
  <c r="AP60"/>
  <c r="AP61"/>
  <c r="AP62"/>
  <c r="AP63"/>
  <c r="AP64"/>
  <c r="AP67"/>
  <c r="AP12"/>
  <c r="BJ13"/>
  <c r="BJ14"/>
  <c r="BJ15"/>
  <c r="BJ17"/>
  <c r="BJ19"/>
  <c r="BJ20"/>
  <c r="BJ21"/>
  <c r="BJ22"/>
  <c r="BJ23"/>
  <c r="BJ25"/>
  <c r="BJ26"/>
  <c r="BJ27"/>
  <c r="BJ28"/>
  <c r="BJ29"/>
  <c r="BJ30"/>
  <c r="BJ31"/>
  <c r="BJ32"/>
  <c r="BJ33"/>
  <c r="BJ34"/>
  <c r="BJ35"/>
  <c r="BJ37"/>
  <c r="BJ38"/>
  <c r="BJ39"/>
  <c r="BJ40"/>
  <c r="BJ43"/>
  <c r="BJ44"/>
  <c r="BJ45"/>
  <c r="BJ46"/>
  <c r="BJ47"/>
  <c r="BJ48"/>
  <c r="BJ49"/>
  <c r="BJ50"/>
  <c r="BJ51"/>
  <c r="BJ52"/>
  <c r="BJ53"/>
  <c r="BJ54"/>
  <c r="BJ55"/>
  <c r="BJ57"/>
  <c r="BJ59"/>
  <c r="BJ60"/>
  <c r="BJ61"/>
  <c r="BJ62"/>
  <c r="BJ63"/>
  <c r="BJ64"/>
  <c r="BJ67"/>
  <c r="BJ12"/>
  <c r="BG13"/>
  <c r="BG14"/>
  <c r="BG15"/>
  <c r="BG17"/>
  <c r="BG19"/>
  <c r="BG20"/>
  <c r="BG21"/>
  <c r="BG22"/>
  <c r="BG23"/>
  <c r="BG25"/>
  <c r="BG26"/>
  <c r="BG27"/>
  <c r="BG28"/>
  <c r="BG29"/>
  <c r="BG30"/>
  <c r="BG31"/>
  <c r="BG32"/>
  <c r="BG33"/>
  <c r="BG34"/>
  <c r="BG35"/>
  <c r="BG37"/>
  <c r="BG38"/>
  <c r="BG39"/>
  <c r="BG40"/>
  <c r="BG43"/>
  <c r="BG44"/>
  <c r="BG45"/>
  <c r="BG46"/>
  <c r="BG47"/>
  <c r="BG48"/>
  <c r="BG49"/>
  <c r="BG50"/>
  <c r="BG51"/>
  <c r="BG52"/>
  <c r="BG53"/>
  <c r="BG54"/>
  <c r="BG55"/>
  <c r="BG57"/>
  <c r="BG59"/>
  <c r="BG60"/>
  <c r="BG61"/>
  <c r="BG62"/>
  <c r="BG63"/>
  <c r="BG64"/>
  <c r="BG67"/>
  <c r="BG12"/>
  <c r="BA13"/>
  <c r="BA14"/>
  <c r="BA15"/>
  <c r="BA17"/>
  <c r="BA19"/>
  <c r="BA20"/>
  <c r="BA21"/>
  <c r="BA22"/>
  <c r="BA23"/>
  <c r="BA25"/>
  <c r="BA26"/>
  <c r="BA27"/>
  <c r="BA28"/>
  <c r="BA29"/>
  <c r="BA30"/>
  <c r="BA31"/>
  <c r="BA32"/>
  <c r="BA33"/>
  <c r="BA34"/>
  <c r="BA35"/>
  <c r="BA37"/>
  <c r="BA38"/>
  <c r="BA39"/>
  <c r="BA40"/>
  <c r="BA42"/>
  <c r="BA43"/>
  <c r="BA44"/>
  <c r="BA45"/>
  <c r="BA46"/>
  <c r="BA47"/>
  <c r="BA48"/>
  <c r="BA49"/>
  <c r="BA50"/>
  <c r="BA51"/>
  <c r="BA52"/>
  <c r="BA53"/>
  <c r="BA54"/>
  <c r="BA55"/>
  <c r="BA57"/>
  <c r="BA59"/>
  <c r="BA60"/>
  <c r="BA61"/>
  <c r="BA62"/>
  <c r="BA63"/>
  <c r="BA64"/>
  <c r="BA67"/>
  <c r="BA12"/>
  <c r="AX67"/>
  <c r="AX13"/>
  <c r="AX14"/>
  <c r="AX15"/>
  <c r="AX17"/>
  <c r="AX19"/>
  <c r="AX20"/>
  <c r="AX21"/>
  <c r="AX22"/>
  <c r="AX23"/>
  <c r="AX25"/>
  <c r="AX26"/>
  <c r="AX27"/>
  <c r="AX28"/>
  <c r="AX29"/>
  <c r="AX30"/>
  <c r="AX31"/>
  <c r="AX32"/>
  <c r="AX33"/>
  <c r="AX34"/>
  <c r="AX35"/>
  <c r="AX37"/>
  <c r="AX38"/>
  <c r="AX39"/>
  <c r="AX40"/>
  <c r="AX43"/>
  <c r="AX44"/>
  <c r="AX45"/>
  <c r="AX46"/>
  <c r="AX47"/>
  <c r="AX48"/>
  <c r="AX49"/>
  <c r="AX50"/>
  <c r="AX51"/>
  <c r="AX52"/>
  <c r="AX53"/>
  <c r="AX54"/>
  <c r="AX55"/>
  <c r="AX57"/>
  <c r="AX59"/>
  <c r="AX60"/>
  <c r="AX61"/>
  <c r="AX62"/>
  <c r="AX63"/>
  <c r="AX64"/>
  <c r="AX12"/>
  <c r="AU13"/>
  <c r="AU14"/>
  <c r="AU15"/>
  <c r="AU17"/>
  <c r="AU19"/>
  <c r="AU20"/>
  <c r="AU21"/>
  <c r="AU22"/>
  <c r="AU23"/>
  <c r="AU25"/>
  <c r="AU26"/>
  <c r="AU27"/>
  <c r="AU28"/>
  <c r="AU29"/>
  <c r="AU30"/>
  <c r="AU31"/>
  <c r="AU32"/>
  <c r="AU33"/>
  <c r="AU34"/>
  <c r="AU35"/>
  <c r="AU37"/>
  <c r="AU38"/>
  <c r="AU39"/>
  <c r="AU40"/>
  <c r="AU43"/>
  <c r="AU44"/>
  <c r="AU45"/>
  <c r="AU46"/>
  <c r="AU47"/>
  <c r="AU48"/>
  <c r="AU49"/>
  <c r="AU50"/>
  <c r="AU51"/>
  <c r="AU52"/>
  <c r="AU53"/>
  <c r="AU54"/>
  <c r="AU55"/>
  <c r="AU57"/>
  <c r="AU59"/>
  <c r="AU60"/>
  <c r="AU61"/>
  <c r="AU62"/>
  <c r="AU63"/>
  <c r="AU64"/>
  <c r="AU67"/>
  <c r="AU12"/>
  <c r="AO13"/>
  <c r="AO14"/>
  <c r="AO15"/>
  <c r="AO17"/>
  <c r="AO19"/>
  <c r="AO20"/>
  <c r="AO21"/>
  <c r="AO22"/>
  <c r="AO23"/>
  <c r="AO25"/>
  <c r="AO26"/>
  <c r="AO27"/>
  <c r="AO28"/>
  <c r="AO29"/>
  <c r="AR29" s="1"/>
  <c r="AO30"/>
  <c r="AO31"/>
  <c r="AO32"/>
  <c r="AO33"/>
  <c r="AO34"/>
  <c r="AO35"/>
  <c r="AO37"/>
  <c r="AO38"/>
  <c r="AO39"/>
  <c r="AO40"/>
  <c r="AO43"/>
  <c r="AO44"/>
  <c r="AO45"/>
  <c r="AO46"/>
  <c r="AO47"/>
  <c r="AO48"/>
  <c r="AO49"/>
  <c r="AR49" s="1"/>
  <c r="AO50"/>
  <c r="AO51"/>
  <c r="AO52"/>
  <c r="AO53"/>
  <c r="AO54"/>
  <c r="AO55"/>
  <c r="AO57"/>
  <c r="AO59"/>
  <c r="AO60"/>
  <c r="AO61"/>
  <c r="AO62"/>
  <c r="AO63"/>
  <c r="AO64"/>
  <c r="AO67"/>
  <c r="AO12"/>
  <c r="AL43"/>
  <c r="AL44"/>
  <c r="AL45"/>
  <c r="AL46"/>
  <c r="AL47"/>
  <c r="AL48"/>
  <c r="AL49"/>
  <c r="AL50"/>
  <c r="AL51"/>
  <c r="AL52"/>
  <c r="AL53"/>
  <c r="AL54"/>
  <c r="AL55"/>
  <c r="AL57"/>
  <c r="AL59"/>
  <c r="AL60"/>
  <c r="AL61"/>
  <c r="AL62"/>
  <c r="AL63"/>
  <c r="AL64"/>
  <c r="AL67"/>
  <c r="AL13"/>
  <c r="AL14"/>
  <c r="AL15"/>
  <c r="AL17"/>
  <c r="AL19"/>
  <c r="AL20"/>
  <c r="AL21"/>
  <c r="AL22"/>
  <c r="AL23"/>
  <c r="AL25"/>
  <c r="AL26"/>
  <c r="AL27"/>
  <c r="AL28"/>
  <c r="AR28" s="1"/>
  <c r="AL29"/>
  <c r="AL30"/>
  <c r="AL31"/>
  <c r="AL32"/>
  <c r="AL33"/>
  <c r="AL34"/>
  <c r="AL35"/>
  <c r="AL37"/>
  <c r="AL38"/>
  <c r="AL39"/>
  <c r="AL40"/>
  <c r="AL12"/>
  <c r="AI13"/>
  <c r="AI14"/>
  <c r="AI15"/>
  <c r="AI17"/>
  <c r="AI19"/>
  <c r="AI20"/>
  <c r="AI21"/>
  <c r="AI22"/>
  <c r="AI23"/>
  <c r="AI25"/>
  <c r="AI26"/>
  <c r="AI27"/>
  <c r="AI28"/>
  <c r="AI29"/>
  <c r="AI30"/>
  <c r="AI31"/>
  <c r="AI32"/>
  <c r="AI33"/>
  <c r="AI34"/>
  <c r="AI35"/>
  <c r="AI37"/>
  <c r="AI38"/>
  <c r="AI39"/>
  <c r="AI40"/>
  <c r="AI43"/>
  <c r="AI44"/>
  <c r="AI45"/>
  <c r="AI46"/>
  <c r="AI47"/>
  <c r="AI48"/>
  <c r="AI49"/>
  <c r="AI50"/>
  <c r="AI51"/>
  <c r="AI52"/>
  <c r="AI53"/>
  <c r="AI54"/>
  <c r="AI55"/>
  <c r="AI57"/>
  <c r="AI59"/>
  <c r="AI60"/>
  <c r="AI61"/>
  <c r="AI62"/>
  <c r="AI63"/>
  <c r="AI64"/>
  <c r="AI67"/>
  <c r="AI12"/>
  <c r="AF67"/>
  <c r="AF13"/>
  <c r="AF14"/>
  <c r="AF15"/>
  <c r="AF17"/>
  <c r="AF19"/>
  <c r="AF20"/>
  <c r="AF21"/>
  <c r="AF22"/>
  <c r="AF23"/>
  <c r="AF25"/>
  <c r="AF26"/>
  <c r="AF27"/>
  <c r="AF28"/>
  <c r="AF29"/>
  <c r="AF30"/>
  <c r="AF31"/>
  <c r="AF32"/>
  <c r="AF33"/>
  <c r="AF34"/>
  <c r="AF35"/>
  <c r="AF37"/>
  <c r="AF38"/>
  <c r="AF39"/>
  <c r="AF40"/>
  <c r="AF43"/>
  <c r="AF44"/>
  <c r="AF45"/>
  <c r="AF46"/>
  <c r="AF47"/>
  <c r="AF48"/>
  <c r="AF49"/>
  <c r="AF50"/>
  <c r="AF51"/>
  <c r="AF52"/>
  <c r="AF53"/>
  <c r="AF54"/>
  <c r="AF55"/>
  <c r="AF57"/>
  <c r="AF59"/>
  <c r="AF60"/>
  <c r="AF61"/>
  <c r="AF62"/>
  <c r="AF63"/>
  <c r="AF64"/>
  <c r="AF12"/>
  <c r="AC13"/>
  <c r="AR13" s="1"/>
  <c r="AC14"/>
  <c r="AC15"/>
  <c r="AR15" s="1"/>
  <c r="AC17"/>
  <c r="AC19"/>
  <c r="AC20"/>
  <c r="AC21"/>
  <c r="AC22"/>
  <c r="AC23"/>
  <c r="AC25"/>
  <c r="AC26"/>
  <c r="AC27"/>
  <c r="AC28"/>
  <c r="AC29"/>
  <c r="AC30"/>
  <c r="AC31"/>
  <c r="AC32"/>
  <c r="AC33"/>
  <c r="AC34"/>
  <c r="AC35"/>
  <c r="AC37"/>
  <c r="AC38"/>
  <c r="AC39"/>
  <c r="AC40"/>
  <c r="AC43"/>
  <c r="AC44"/>
  <c r="AR44" s="1"/>
  <c r="AC45"/>
  <c r="AC46"/>
  <c r="AC47"/>
  <c r="AC48"/>
  <c r="AR48" s="1"/>
  <c r="AC49"/>
  <c r="AC50"/>
  <c r="AC51"/>
  <c r="AC52"/>
  <c r="AC53"/>
  <c r="AC54"/>
  <c r="AC55"/>
  <c r="AC57"/>
  <c r="AC59"/>
  <c r="AC60"/>
  <c r="AC61"/>
  <c r="AC62"/>
  <c r="AC63"/>
  <c r="AC64"/>
  <c r="AC67"/>
  <c r="AC12"/>
  <c r="AR12" s="1"/>
  <c r="Z13"/>
  <c r="Z14"/>
  <c r="Z15"/>
  <c r="Z17"/>
  <c r="Z19"/>
  <c r="Z20"/>
  <c r="Z21"/>
  <c r="Z22"/>
  <c r="Z23"/>
  <c r="Z25"/>
  <c r="Z26"/>
  <c r="Z27"/>
  <c r="Z28"/>
  <c r="Z29"/>
  <c r="Z30"/>
  <c r="Z31"/>
  <c r="Z32"/>
  <c r="Z33"/>
  <c r="Z34"/>
  <c r="Z35"/>
  <c r="Z37"/>
  <c r="Z38"/>
  <c r="Z39"/>
  <c r="Z40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7"/>
  <c r="Z12"/>
  <c r="W67"/>
  <c r="W13"/>
  <c r="W14"/>
  <c r="AR14" s="1"/>
  <c r="W15"/>
  <c r="W17"/>
  <c r="AR17" s="1"/>
  <c r="W19"/>
  <c r="W20"/>
  <c r="W21"/>
  <c r="AR21" s="1"/>
  <c r="W22"/>
  <c r="W23"/>
  <c r="W25"/>
  <c r="W26"/>
  <c r="W27"/>
  <c r="W28"/>
  <c r="W29"/>
  <c r="W30"/>
  <c r="W31"/>
  <c r="W32"/>
  <c r="W33"/>
  <c r="W34"/>
  <c r="W35"/>
  <c r="W37"/>
  <c r="W38"/>
  <c r="W39"/>
  <c r="W40"/>
  <c r="W43"/>
  <c r="W44"/>
  <c r="W45"/>
  <c r="W46"/>
  <c r="W47"/>
  <c r="W48"/>
  <c r="W49"/>
  <c r="W50"/>
  <c r="W51"/>
  <c r="W52"/>
  <c r="W53"/>
  <c r="W54"/>
  <c r="W55"/>
  <c r="W56"/>
  <c r="W57"/>
  <c r="W58"/>
  <c r="W59"/>
  <c r="AR59" s="1"/>
  <c r="W60"/>
  <c r="AR60" s="1"/>
  <c r="W61"/>
  <c r="W62"/>
  <c r="W63"/>
  <c r="W64"/>
  <c r="W12"/>
  <c r="Q13"/>
  <c r="Q14"/>
  <c r="Q15"/>
  <c r="Q17"/>
  <c r="Q19"/>
  <c r="Q20"/>
  <c r="Q21"/>
  <c r="Q22"/>
  <c r="Q23"/>
  <c r="Q25"/>
  <c r="Q26"/>
  <c r="Q27"/>
  <c r="Q28"/>
  <c r="Q29"/>
  <c r="Q30"/>
  <c r="Q31"/>
  <c r="Q32"/>
  <c r="Q33"/>
  <c r="Q34"/>
  <c r="Q35"/>
  <c r="Q37"/>
  <c r="Q38"/>
  <c r="Q39"/>
  <c r="Q40"/>
  <c r="Q43"/>
  <c r="Q44"/>
  <c r="Q45"/>
  <c r="Q46"/>
  <c r="Q47"/>
  <c r="Q48"/>
  <c r="Q49"/>
  <c r="Q50"/>
  <c r="Q51"/>
  <c r="Q52"/>
  <c r="Q53"/>
  <c r="Q54"/>
  <c r="Q55"/>
  <c r="Q57"/>
  <c r="Q59"/>
  <c r="Q60"/>
  <c r="Q61"/>
  <c r="Q62"/>
  <c r="Q63"/>
  <c r="Q64"/>
  <c r="Q67"/>
  <c r="Q12"/>
  <c r="N13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7"/>
  <c r="N59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E13"/>
  <c r="E14"/>
  <c r="E15"/>
  <c r="E17"/>
  <c r="E19"/>
  <c r="E20"/>
  <c r="E21"/>
  <c r="E22"/>
  <c r="E23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4"/>
  <c r="E55"/>
  <c r="E57"/>
  <c r="E59"/>
  <c r="E60"/>
  <c r="E61"/>
  <c r="E62"/>
  <c r="E63"/>
  <c r="E64"/>
  <c r="E67"/>
  <c r="E12"/>
  <c r="D64"/>
  <c r="F64"/>
  <c r="G64"/>
  <c r="I64"/>
  <c r="J64"/>
  <c r="L64"/>
  <c r="M64"/>
  <c r="O64"/>
  <c r="P64"/>
  <c r="R64"/>
  <c r="S64"/>
  <c r="U64"/>
  <c r="V64"/>
  <c r="X64"/>
  <c r="Y64"/>
  <c r="AA64"/>
  <c r="AB64"/>
  <c r="AD64"/>
  <c r="AE64"/>
  <c r="AG64"/>
  <c r="AH64"/>
  <c r="AJ64"/>
  <c r="AK64"/>
  <c r="AM64"/>
  <c r="AN64"/>
  <c r="AS64"/>
  <c r="AT64"/>
  <c r="AV64"/>
  <c r="AW64"/>
  <c r="AY64"/>
  <c r="AZ64"/>
  <c r="BB64"/>
  <c r="BC64"/>
  <c r="BE64"/>
  <c r="BF64"/>
  <c r="BH64"/>
  <c r="BI64"/>
  <c r="BK64"/>
  <c r="BL64"/>
  <c r="U65"/>
  <c r="V65"/>
  <c r="X65"/>
  <c r="Y65"/>
  <c r="Z65" s="1"/>
  <c r="U58"/>
  <c r="V58"/>
  <c r="X58"/>
  <c r="Y58"/>
  <c r="D56"/>
  <c r="F56"/>
  <c r="F58" s="1"/>
  <c r="F65" s="1"/>
  <c r="G56"/>
  <c r="H56" s="1"/>
  <c r="I56"/>
  <c r="I58" s="1"/>
  <c r="I65" s="1"/>
  <c r="J56"/>
  <c r="K56" s="1"/>
  <c r="L56"/>
  <c r="L58" s="1"/>
  <c r="L65" s="1"/>
  <c r="M56"/>
  <c r="N56" s="1"/>
  <c r="O56"/>
  <c r="O58" s="1"/>
  <c r="O65" s="1"/>
  <c r="P56"/>
  <c r="Q56" s="1"/>
  <c r="U56"/>
  <c r="V56"/>
  <c r="X56"/>
  <c r="Y56"/>
  <c r="AA56"/>
  <c r="AB56"/>
  <c r="AC56" s="1"/>
  <c r="AD56"/>
  <c r="AD58" s="1"/>
  <c r="AD65" s="1"/>
  <c r="AE56"/>
  <c r="AF56" s="1"/>
  <c r="AG56"/>
  <c r="AG58" s="1"/>
  <c r="AG65" s="1"/>
  <c r="AH56"/>
  <c r="AI56" s="1"/>
  <c r="AJ56"/>
  <c r="AJ58" s="1"/>
  <c r="AJ65" s="1"/>
  <c r="AK56"/>
  <c r="AL56" s="1"/>
  <c r="AM56"/>
  <c r="AM58" s="1"/>
  <c r="AM65" s="1"/>
  <c r="AN56"/>
  <c r="AO56" s="1"/>
  <c r="AS56"/>
  <c r="AS58" s="1"/>
  <c r="AS65" s="1"/>
  <c r="AT56"/>
  <c r="AU56" s="1"/>
  <c r="AV56"/>
  <c r="AV58" s="1"/>
  <c r="AV65" s="1"/>
  <c r="AW56"/>
  <c r="AX56" s="1"/>
  <c r="AY56"/>
  <c r="AY58" s="1"/>
  <c r="AY65" s="1"/>
  <c r="AZ56"/>
  <c r="BA56" s="1"/>
  <c r="BE56"/>
  <c r="BE58" s="1"/>
  <c r="BE65" s="1"/>
  <c r="BF56"/>
  <c r="BG56" s="1"/>
  <c r="BH56"/>
  <c r="BH58" s="1"/>
  <c r="BH65" s="1"/>
  <c r="BI56"/>
  <c r="BJ56" s="1"/>
  <c r="C56"/>
  <c r="C58" s="1"/>
  <c r="C65" s="1"/>
  <c r="D40"/>
  <c r="F40"/>
  <c r="G40"/>
  <c r="I40"/>
  <c r="J40"/>
  <c r="L40"/>
  <c r="M40"/>
  <c r="O40"/>
  <c r="P40"/>
  <c r="R40"/>
  <c r="S40"/>
  <c r="U40"/>
  <c r="V40"/>
  <c r="X40"/>
  <c r="Y40"/>
  <c r="AA40"/>
  <c r="AB40"/>
  <c r="AD40"/>
  <c r="AE40"/>
  <c r="AG40"/>
  <c r="AH40"/>
  <c r="AJ40"/>
  <c r="AK40"/>
  <c r="AM40"/>
  <c r="AN40"/>
  <c r="AS40"/>
  <c r="AT40"/>
  <c r="AV40"/>
  <c r="AW40"/>
  <c r="AY40"/>
  <c r="AZ40"/>
  <c r="BB40"/>
  <c r="BC40"/>
  <c r="BE40"/>
  <c r="BF40"/>
  <c r="BH40"/>
  <c r="BI40"/>
  <c r="BK40"/>
  <c r="BL40"/>
  <c r="D32"/>
  <c r="F32"/>
  <c r="G32"/>
  <c r="I32"/>
  <c r="J32"/>
  <c r="L32"/>
  <c r="M32"/>
  <c r="O32"/>
  <c r="P32"/>
  <c r="R32"/>
  <c r="S32"/>
  <c r="U32"/>
  <c r="V32"/>
  <c r="X32"/>
  <c r="Y32"/>
  <c r="AA32"/>
  <c r="AB32"/>
  <c r="AD32"/>
  <c r="AE32"/>
  <c r="AG32"/>
  <c r="AH32"/>
  <c r="AJ32"/>
  <c r="AK32"/>
  <c r="AM32"/>
  <c r="AN32"/>
  <c r="AS32"/>
  <c r="AT32"/>
  <c r="AV32"/>
  <c r="AW32"/>
  <c r="AY32"/>
  <c r="AZ32"/>
  <c r="BB32"/>
  <c r="BC32"/>
  <c r="BE32"/>
  <c r="BF32"/>
  <c r="BH32"/>
  <c r="BI32"/>
  <c r="BK32"/>
  <c r="BL32"/>
  <c r="D24"/>
  <c r="F24"/>
  <c r="G24"/>
  <c r="H24" s="1"/>
  <c r="I24"/>
  <c r="J24"/>
  <c r="K24" s="1"/>
  <c r="L24"/>
  <c r="M24"/>
  <c r="N24" s="1"/>
  <c r="O24"/>
  <c r="P24"/>
  <c r="Q24" s="1"/>
  <c r="U24"/>
  <c r="V24"/>
  <c r="X24"/>
  <c r="Y24"/>
  <c r="Z24" s="1"/>
  <c r="AA24"/>
  <c r="AB24"/>
  <c r="AC24" s="1"/>
  <c r="AD24"/>
  <c r="AE24"/>
  <c r="AF24" s="1"/>
  <c r="AG24"/>
  <c r="AH24"/>
  <c r="AI24" s="1"/>
  <c r="AJ24"/>
  <c r="AK24"/>
  <c r="AL24" s="1"/>
  <c r="AM24"/>
  <c r="AN24"/>
  <c r="AO24" s="1"/>
  <c r="AS24"/>
  <c r="AT24"/>
  <c r="AU24" s="1"/>
  <c r="AV24"/>
  <c r="AW24"/>
  <c r="AX24" s="1"/>
  <c r="AY24"/>
  <c r="AZ24"/>
  <c r="BA24" s="1"/>
  <c r="BE24"/>
  <c r="BF24"/>
  <c r="BG24" s="1"/>
  <c r="BH24"/>
  <c r="BI24"/>
  <c r="BJ24" s="1"/>
  <c r="D16"/>
  <c r="F16"/>
  <c r="F18" s="1"/>
  <c r="F36" s="1"/>
  <c r="F41" s="1"/>
  <c r="G16"/>
  <c r="H16" s="1"/>
  <c r="I16"/>
  <c r="I18" s="1"/>
  <c r="I36" s="1"/>
  <c r="I41" s="1"/>
  <c r="J16"/>
  <c r="K16" s="1"/>
  <c r="L16"/>
  <c r="L18" s="1"/>
  <c r="L36" s="1"/>
  <c r="L41" s="1"/>
  <c r="M16"/>
  <c r="N16" s="1"/>
  <c r="O16"/>
  <c r="O18" s="1"/>
  <c r="O36" s="1"/>
  <c r="O41" s="1"/>
  <c r="P16"/>
  <c r="Q16" s="1"/>
  <c r="U16"/>
  <c r="V16"/>
  <c r="X16"/>
  <c r="X18" s="1"/>
  <c r="X36" s="1"/>
  <c r="X41" s="1"/>
  <c r="Y16"/>
  <c r="Z16" s="1"/>
  <c r="AA16"/>
  <c r="AA18" s="1"/>
  <c r="AA36" s="1"/>
  <c r="AA41" s="1"/>
  <c r="AB16"/>
  <c r="AC16" s="1"/>
  <c r="AD16"/>
  <c r="AD18" s="1"/>
  <c r="AD36" s="1"/>
  <c r="AD41" s="1"/>
  <c r="AE16"/>
  <c r="AF16" s="1"/>
  <c r="AG16"/>
  <c r="AG18" s="1"/>
  <c r="AG36" s="1"/>
  <c r="AG41" s="1"/>
  <c r="AH16"/>
  <c r="AI16" s="1"/>
  <c r="AJ16"/>
  <c r="AJ18" s="1"/>
  <c r="AJ36" s="1"/>
  <c r="AJ41" s="1"/>
  <c r="AK16"/>
  <c r="AL16" s="1"/>
  <c r="AM16"/>
  <c r="AM18" s="1"/>
  <c r="AM36" s="1"/>
  <c r="AM41" s="1"/>
  <c r="AN16"/>
  <c r="AO16" s="1"/>
  <c r="AS16"/>
  <c r="AS18" s="1"/>
  <c r="AS36" s="1"/>
  <c r="AS41" s="1"/>
  <c r="AT16"/>
  <c r="AU16" s="1"/>
  <c r="AV16"/>
  <c r="AV18" s="1"/>
  <c r="AV36" s="1"/>
  <c r="AV41" s="1"/>
  <c r="AW16"/>
  <c r="AX16" s="1"/>
  <c r="AY16"/>
  <c r="AY18" s="1"/>
  <c r="AY36" s="1"/>
  <c r="AY41" s="1"/>
  <c r="AZ16"/>
  <c r="BA16" s="1"/>
  <c r="BE16"/>
  <c r="BE18" s="1"/>
  <c r="BE36" s="1"/>
  <c r="BE41" s="1"/>
  <c r="BF16"/>
  <c r="BG16" s="1"/>
  <c r="BH16"/>
  <c r="BH18" s="1"/>
  <c r="BH36" s="1"/>
  <c r="BH41" s="1"/>
  <c r="BI16"/>
  <c r="BJ16" s="1"/>
  <c r="C16"/>
  <c r="C18" s="1"/>
  <c r="BO19"/>
  <c r="BO20"/>
  <c r="BO22"/>
  <c r="BO23"/>
  <c r="BO25"/>
  <c r="BO26"/>
  <c r="BO27"/>
  <c r="BO29"/>
  <c r="BO30"/>
  <c r="BO31"/>
  <c r="BO33"/>
  <c r="BO34"/>
  <c r="BO35"/>
  <c r="BO37"/>
  <c r="BO38"/>
  <c r="BO39"/>
  <c r="BO43"/>
  <c r="BO45"/>
  <c r="BO46"/>
  <c r="BO47"/>
  <c r="BO49"/>
  <c r="BO50"/>
  <c r="BO51"/>
  <c r="BO52"/>
  <c r="BO53"/>
  <c r="BO54"/>
  <c r="BO55"/>
  <c r="BO57"/>
  <c r="BO61"/>
  <c r="BO62"/>
  <c r="BO63"/>
  <c r="BK13"/>
  <c r="BL13"/>
  <c r="BM13"/>
  <c r="BK14"/>
  <c r="BL14"/>
  <c r="BM14"/>
  <c r="BK15"/>
  <c r="BL15"/>
  <c r="BM15"/>
  <c r="BK17"/>
  <c r="BL17"/>
  <c r="BM17"/>
  <c r="BK19"/>
  <c r="BL19"/>
  <c r="BM19"/>
  <c r="BK20"/>
  <c r="BL20"/>
  <c r="BM20"/>
  <c r="BK21"/>
  <c r="BK24" s="1"/>
  <c r="BL21"/>
  <c r="BL24" s="1"/>
  <c r="BM21"/>
  <c r="BK22"/>
  <c r="BL22"/>
  <c r="BM22"/>
  <c r="BK23"/>
  <c r="BL23"/>
  <c r="BM23"/>
  <c r="BK25"/>
  <c r="BL25"/>
  <c r="BM25"/>
  <c r="BK26"/>
  <c r="BL26"/>
  <c r="BM26"/>
  <c r="BK27"/>
  <c r="BL27"/>
  <c r="BM27"/>
  <c r="BK28"/>
  <c r="BL28"/>
  <c r="BM28"/>
  <c r="BK29"/>
  <c r="BL29"/>
  <c r="BM29"/>
  <c r="BK30"/>
  <c r="BL30"/>
  <c r="BM30"/>
  <c r="BK31"/>
  <c r="BL31"/>
  <c r="BM31"/>
  <c r="BK33"/>
  <c r="BL33"/>
  <c r="BM33"/>
  <c r="BK34"/>
  <c r="BL34"/>
  <c r="BM34"/>
  <c r="BK35"/>
  <c r="BL35"/>
  <c r="BM35"/>
  <c r="BK37"/>
  <c r="BL37"/>
  <c r="BM37"/>
  <c r="BK38"/>
  <c r="BL38"/>
  <c r="BM38"/>
  <c r="BK39"/>
  <c r="BL39"/>
  <c r="BM39"/>
  <c r="BK43"/>
  <c r="BL43"/>
  <c r="BM43"/>
  <c r="BK44"/>
  <c r="BL44"/>
  <c r="BM44"/>
  <c r="BK45"/>
  <c r="BL45"/>
  <c r="BM45"/>
  <c r="BK46"/>
  <c r="BL46"/>
  <c r="BM46"/>
  <c r="BK47"/>
  <c r="BL47"/>
  <c r="BM47"/>
  <c r="BK48"/>
  <c r="BK56" s="1"/>
  <c r="BL48"/>
  <c r="BL56" s="1"/>
  <c r="BM48"/>
  <c r="BK49"/>
  <c r="BL49"/>
  <c r="BM49"/>
  <c r="BK50"/>
  <c r="BL50"/>
  <c r="BM50"/>
  <c r="BK51"/>
  <c r="BL51"/>
  <c r="BM51"/>
  <c r="BK52"/>
  <c r="BL52"/>
  <c r="BM52"/>
  <c r="BK53"/>
  <c r="BL53"/>
  <c r="BM53"/>
  <c r="BK54"/>
  <c r="BL54"/>
  <c r="BM54"/>
  <c r="BK55"/>
  <c r="BL55"/>
  <c r="BM55"/>
  <c r="BK57"/>
  <c r="BL57"/>
  <c r="BM57"/>
  <c r="BK59"/>
  <c r="BL59"/>
  <c r="BM59"/>
  <c r="BK60"/>
  <c r="BL60"/>
  <c r="BM60"/>
  <c r="BK61"/>
  <c r="BL61"/>
  <c r="BM61"/>
  <c r="BK62"/>
  <c r="BL62"/>
  <c r="BM62"/>
  <c r="BK63"/>
  <c r="BL63"/>
  <c r="BM63"/>
  <c r="BK67"/>
  <c r="BL67"/>
  <c r="BM67"/>
  <c r="BL12"/>
  <c r="BM12"/>
  <c r="BK12"/>
  <c r="BB13"/>
  <c r="BC13"/>
  <c r="BD13"/>
  <c r="BB14"/>
  <c r="BC14"/>
  <c r="BD14"/>
  <c r="BB15"/>
  <c r="BC15"/>
  <c r="BD15"/>
  <c r="BB17"/>
  <c r="BC17"/>
  <c r="BD17"/>
  <c r="BB19"/>
  <c r="BC19"/>
  <c r="BD19"/>
  <c r="BB20"/>
  <c r="BC20"/>
  <c r="BD20"/>
  <c r="BB21"/>
  <c r="BB24" s="1"/>
  <c r="BC21"/>
  <c r="BC24" s="1"/>
  <c r="BD21"/>
  <c r="BB22"/>
  <c r="BC22"/>
  <c r="BD22"/>
  <c r="BB23"/>
  <c r="BC23"/>
  <c r="BD23"/>
  <c r="BB25"/>
  <c r="BC25"/>
  <c r="BD25"/>
  <c r="BB26"/>
  <c r="BC26"/>
  <c r="BD26"/>
  <c r="BB27"/>
  <c r="BC27"/>
  <c r="BD27"/>
  <c r="BB28"/>
  <c r="BC28"/>
  <c r="BD28"/>
  <c r="BB29"/>
  <c r="BC29"/>
  <c r="BD29"/>
  <c r="BB30"/>
  <c r="BC30"/>
  <c r="BD30"/>
  <c r="BB31"/>
  <c r="BC31"/>
  <c r="BD31"/>
  <c r="BB33"/>
  <c r="BC33"/>
  <c r="BD33"/>
  <c r="BB34"/>
  <c r="BC34"/>
  <c r="BD34"/>
  <c r="BB35"/>
  <c r="BC35"/>
  <c r="BD35"/>
  <c r="BB37"/>
  <c r="BC37"/>
  <c r="BD37"/>
  <c r="BB38"/>
  <c r="BC38"/>
  <c r="BD38"/>
  <c r="BB39"/>
  <c r="BC39"/>
  <c r="BD39"/>
  <c r="BB43"/>
  <c r="BC43"/>
  <c r="BD43"/>
  <c r="BB44"/>
  <c r="BC44"/>
  <c r="BD44"/>
  <c r="BB45"/>
  <c r="BC45"/>
  <c r="BD45"/>
  <c r="BB46"/>
  <c r="BC46"/>
  <c r="BD46"/>
  <c r="BB47"/>
  <c r="BC47"/>
  <c r="BD47"/>
  <c r="BB48"/>
  <c r="BB56" s="1"/>
  <c r="BC48"/>
  <c r="BC56" s="1"/>
  <c r="BC58" s="1"/>
  <c r="BD48"/>
  <c r="BB49"/>
  <c r="BC49"/>
  <c r="BD49"/>
  <c r="BB50"/>
  <c r="BC50"/>
  <c r="BD50"/>
  <c r="BB51"/>
  <c r="BC51"/>
  <c r="BD51"/>
  <c r="BB52"/>
  <c r="BC52"/>
  <c r="BD52"/>
  <c r="BB53"/>
  <c r="BC53"/>
  <c r="BD53"/>
  <c r="BB54"/>
  <c r="BC54"/>
  <c r="BD54"/>
  <c r="BB55"/>
  <c r="BC55"/>
  <c r="BD55"/>
  <c r="BB57"/>
  <c r="BC57"/>
  <c r="BD57"/>
  <c r="BB59"/>
  <c r="BC59"/>
  <c r="BD59"/>
  <c r="BB60"/>
  <c r="BC60"/>
  <c r="BD60"/>
  <c r="BB61"/>
  <c r="BC61"/>
  <c r="BD61"/>
  <c r="BB62"/>
  <c r="BC62"/>
  <c r="BD62"/>
  <c r="BB63"/>
  <c r="BC63"/>
  <c r="BD63"/>
  <c r="BB67"/>
  <c r="BC67"/>
  <c r="BD67"/>
  <c r="BC12"/>
  <c r="BD12"/>
  <c r="BB12"/>
  <c r="BN20"/>
  <c r="BN22"/>
  <c r="BN23"/>
  <c r="BN25"/>
  <c r="BN26"/>
  <c r="BN27"/>
  <c r="BN29"/>
  <c r="BN31"/>
  <c r="BN33"/>
  <c r="BN34"/>
  <c r="BN35"/>
  <c r="BN38"/>
  <c r="BN39"/>
  <c r="BN45"/>
  <c r="BN46"/>
  <c r="BN47"/>
  <c r="BN49"/>
  <c r="BN50"/>
  <c r="BN51"/>
  <c r="BN52"/>
  <c r="BN53"/>
  <c r="BN54"/>
  <c r="BN55"/>
  <c r="BN57"/>
  <c r="BN62"/>
  <c r="BN63"/>
  <c r="AJ57"/>
  <c r="R13"/>
  <c r="BN13" s="1"/>
  <c r="S13"/>
  <c r="BO13" s="1"/>
  <c r="T13"/>
  <c r="R14"/>
  <c r="S14"/>
  <c r="T14"/>
  <c r="R15"/>
  <c r="BN15" s="1"/>
  <c r="S15"/>
  <c r="T15"/>
  <c r="R17"/>
  <c r="BN17" s="1"/>
  <c r="S17"/>
  <c r="BO17" s="1"/>
  <c r="T17"/>
  <c r="R19"/>
  <c r="S19"/>
  <c r="T19"/>
  <c r="R20"/>
  <c r="S20"/>
  <c r="T20"/>
  <c r="BP20" s="1"/>
  <c r="R21"/>
  <c r="R24" s="1"/>
  <c r="S21"/>
  <c r="S24" s="1"/>
  <c r="T21"/>
  <c r="R22"/>
  <c r="S22"/>
  <c r="T22"/>
  <c r="BP22" s="1"/>
  <c r="R23"/>
  <c r="S23"/>
  <c r="T23"/>
  <c r="BP23" s="1"/>
  <c r="R25"/>
  <c r="S25"/>
  <c r="T25"/>
  <c r="BP25" s="1"/>
  <c r="R26"/>
  <c r="S26"/>
  <c r="T26"/>
  <c r="BP26" s="1"/>
  <c r="R27"/>
  <c r="S27"/>
  <c r="T27"/>
  <c r="BP27" s="1"/>
  <c r="R28"/>
  <c r="BN28" s="1"/>
  <c r="S28"/>
  <c r="BO28" s="1"/>
  <c r="T28"/>
  <c r="R29"/>
  <c r="S29"/>
  <c r="T29"/>
  <c r="R30"/>
  <c r="S30"/>
  <c r="T30"/>
  <c r="R31"/>
  <c r="S31"/>
  <c r="T31"/>
  <c r="BP31" s="1"/>
  <c r="R33"/>
  <c r="S33"/>
  <c r="T33"/>
  <c r="BP33" s="1"/>
  <c r="R34"/>
  <c r="S34"/>
  <c r="T34"/>
  <c r="BP34" s="1"/>
  <c r="R35"/>
  <c r="S35"/>
  <c r="T35"/>
  <c r="BP35" s="1"/>
  <c r="R37"/>
  <c r="S37"/>
  <c r="T37"/>
  <c r="R38"/>
  <c r="S38"/>
  <c r="T38"/>
  <c r="BP38" s="1"/>
  <c r="R39"/>
  <c r="S39"/>
  <c r="T39"/>
  <c r="BP39" s="1"/>
  <c r="R43"/>
  <c r="S43"/>
  <c r="T43"/>
  <c r="R44"/>
  <c r="BN44" s="1"/>
  <c r="S44"/>
  <c r="T44"/>
  <c r="R45"/>
  <c r="S45"/>
  <c r="T45"/>
  <c r="BP45" s="1"/>
  <c r="R46"/>
  <c r="S46"/>
  <c r="T46"/>
  <c r="BP46" s="1"/>
  <c r="R47"/>
  <c r="S47"/>
  <c r="T47"/>
  <c r="BP47" s="1"/>
  <c r="R48"/>
  <c r="R56" s="1"/>
  <c r="R58" s="1"/>
  <c r="S48"/>
  <c r="S56" s="1"/>
  <c r="T48"/>
  <c r="R49"/>
  <c r="S49"/>
  <c r="T49"/>
  <c r="R50"/>
  <c r="S50"/>
  <c r="T50"/>
  <c r="BP50" s="1"/>
  <c r="R51"/>
  <c r="S51"/>
  <c r="T51"/>
  <c r="BP51" s="1"/>
  <c r="R52"/>
  <c r="S52"/>
  <c r="T52"/>
  <c r="BP52" s="1"/>
  <c r="R53"/>
  <c r="S53"/>
  <c r="T53"/>
  <c r="BP53" s="1"/>
  <c r="R54"/>
  <c r="S54"/>
  <c r="T54"/>
  <c r="BP54" s="1"/>
  <c r="R55"/>
  <c r="S55"/>
  <c r="T55"/>
  <c r="BP55" s="1"/>
  <c r="R57"/>
  <c r="S57"/>
  <c r="T57"/>
  <c r="BP57" s="1"/>
  <c r="R59"/>
  <c r="BN59" s="1"/>
  <c r="S59"/>
  <c r="T59"/>
  <c r="R60"/>
  <c r="BN60" s="1"/>
  <c r="S60"/>
  <c r="BO60" s="1"/>
  <c r="T60"/>
  <c r="R61"/>
  <c r="S61"/>
  <c r="T61"/>
  <c r="R62"/>
  <c r="S62"/>
  <c r="T62"/>
  <c r="BP62" s="1"/>
  <c r="R63"/>
  <c r="S63"/>
  <c r="T63"/>
  <c r="BP63" s="1"/>
  <c r="R67"/>
  <c r="BN67" s="1"/>
  <c r="S67"/>
  <c r="BO67" s="1"/>
  <c r="T67"/>
  <c r="BP67" s="1"/>
  <c r="S12"/>
  <c r="BO12" s="1"/>
  <c r="T12"/>
  <c r="R12"/>
  <c r="C64"/>
  <c r="C40"/>
  <c r="C32"/>
  <c r="C24"/>
  <c r="BM11"/>
  <c r="BN11" s="1"/>
  <c r="BO11" s="1"/>
  <c r="BP11" s="1"/>
  <c r="AZ11"/>
  <c r="BA11" s="1"/>
  <c r="BB11" s="1"/>
  <c r="BC11" s="1"/>
  <c r="BD11" s="1"/>
  <c r="BE11" s="1"/>
  <c r="BF11" s="1"/>
  <c r="BG11" s="1"/>
  <c r="BH11" s="1"/>
  <c r="BI11" s="1"/>
  <c r="BJ11" s="1"/>
  <c r="AN11"/>
  <c r="AO11" s="1"/>
  <c r="AP11" s="1"/>
  <c r="AQ11" s="1"/>
  <c r="AR11" s="1"/>
  <c r="AS11" s="1"/>
  <c r="AT11" s="1"/>
  <c r="AU11" s="1"/>
  <c r="AV11" s="1"/>
  <c r="AW11" s="1"/>
  <c r="AX11" s="1"/>
  <c r="AB11"/>
  <c r="AC11" s="1"/>
  <c r="AD11" s="1"/>
  <c r="AE11" s="1"/>
  <c r="AF11" s="1"/>
  <c r="AG11" s="1"/>
  <c r="AH11" s="1"/>
  <c r="AI11" s="1"/>
  <c r="AJ11" s="1"/>
  <c r="AK11" s="1"/>
  <c r="AL11" s="1"/>
  <c r="P11"/>
  <c r="Q11" s="1"/>
  <c r="R11" s="1"/>
  <c r="S11" s="1"/>
  <c r="T11" s="1"/>
  <c r="U11" s="1"/>
  <c r="V11" s="1"/>
  <c r="W11" s="1"/>
  <c r="X11" s="1"/>
  <c r="Y11" s="1"/>
  <c r="Z11" s="1"/>
  <c r="BP29" l="1"/>
  <c r="BP49"/>
  <c r="BK58"/>
  <c r="BK65" s="1"/>
  <c r="BK16"/>
  <c r="BK18"/>
  <c r="BK36" s="1"/>
  <c r="BK41" s="1"/>
  <c r="BB58"/>
  <c r="BB65" s="1"/>
  <c r="BB16"/>
  <c r="BB18"/>
  <c r="BB36" s="1"/>
  <c r="BB41" s="1"/>
  <c r="AP56"/>
  <c r="AA58"/>
  <c r="AP58" s="1"/>
  <c r="AA65"/>
  <c r="AP65"/>
  <c r="AP24"/>
  <c r="AP16"/>
  <c r="U18"/>
  <c r="R16"/>
  <c r="R18"/>
  <c r="R65"/>
  <c r="E56"/>
  <c r="R36"/>
  <c r="R41" s="1"/>
  <c r="BN21"/>
  <c r="C36"/>
  <c r="C41" s="1"/>
  <c r="E24"/>
  <c r="E16"/>
  <c r="D58"/>
  <c r="AK58"/>
  <c r="AL58" s="1"/>
  <c r="AK65"/>
  <c r="AL65" s="1"/>
  <c r="AN58"/>
  <c r="AO58" s="1"/>
  <c r="AN65"/>
  <c r="AO65" s="1"/>
  <c r="P58"/>
  <c r="Q58" s="1"/>
  <c r="P65"/>
  <c r="Q65" s="1"/>
  <c r="AZ58"/>
  <c r="AZ18"/>
  <c r="BA18" s="1"/>
  <c r="AH58"/>
  <c r="AI58" s="1"/>
  <c r="AH65"/>
  <c r="AI65" s="1"/>
  <c r="M58"/>
  <c r="N58" s="1"/>
  <c r="M65"/>
  <c r="N65" s="1"/>
  <c r="AT58"/>
  <c r="AU58" s="1"/>
  <c r="AT65"/>
  <c r="AU65" s="1"/>
  <c r="AR56"/>
  <c r="AE58"/>
  <c r="AF58" s="1"/>
  <c r="AE65"/>
  <c r="AF65" s="1"/>
  <c r="J58"/>
  <c r="K58" s="1"/>
  <c r="J65"/>
  <c r="K65" s="1"/>
  <c r="BC65"/>
  <c r="AW58"/>
  <c r="BC16"/>
  <c r="BC18"/>
  <c r="AQ56"/>
  <c r="BP44"/>
  <c r="BP15"/>
  <c r="BP13"/>
  <c r="S58"/>
  <c r="G58"/>
  <c r="H58" s="1"/>
  <c r="G65"/>
  <c r="H65" s="1"/>
  <c r="S16"/>
  <c r="BO15"/>
  <c r="BI58"/>
  <c r="BJ58" s="1"/>
  <c r="BI65"/>
  <c r="BJ65" s="1"/>
  <c r="BL58"/>
  <c r="BF58"/>
  <c r="BG58" s="1"/>
  <c r="BL65"/>
  <c r="BO44"/>
  <c r="BF65"/>
  <c r="BG65" s="1"/>
  <c r="BL16"/>
  <c r="BL18"/>
  <c r="BP17"/>
  <c r="BI18"/>
  <c r="BL36"/>
  <c r="BL41" s="1"/>
  <c r="BF18"/>
  <c r="AZ36"/>
  <c r="AW18"/>
  <c r="BC36"/>
  <c r="BC41" s="1"/>
  <c r="AT18"/>
  <c r="AN18"/>
  <c r="BP28"/>
  <c r="AK18"/>
  <c r="AH18"/>
  <c r="AE18"/>
  <c r="AQ24"/>
  <c r="AQ16"/>
  <c r="Y18"/>
  <c r="BP21"/>
  <c r="W24"/>
  <c r="AR24" s="1"/>
  <c r="V18"/>
  <c r="W16"/>
  <c r="AR16" s="1"/>
  <c r="BP60"/>
  <c r="BP59"/>
  <c r="W65"/>
  <c r="P18"/>
  <c r="S65"/>
  <c r="M18"/>
  <c r="N18" s="1"/>
  <c r="S18"/>
  <c r="M36"/>
  <c r="J18"/>
  <c r="G18"/>
  <c r="S36"/>
  <c r="S41" s="1"/>
  <c r="BO21"/>
  <c r="D18"/>
  <c r="BO59"/>
  <c r="BO64"/>
  <c r="BO40"/>
  <c r="BO32"/>
  <c r="BO24"/>
  <c r="BO48"/>
  <c r="BO56" s="1"/>
  <c r="BO58" s="1"/>
  <c r="BO65" s="1"/>
  <c r="AB58"/>
  <c r="AQ58" s="1"/>
  <c r="BO14"/>
  <c r="BO16" s="1"/>
  <c r="BO18" s="1"/>
  <c r="BO36" s="1"/>
  <c r="BO41" s="1"/>
  <c r="AB18"/>
  <c r="BM64"/>
  <c r="BM56"/>
  <c r="BM40"/>
  <c r="BM32"/>
  <c r="BM24"/>
  <c r="BM16"/>
  <c r="BM18" s="1"/>
  <c r="BM36" s="1"/>
  <c r="BM41" s="1"/>
  <c r="BM58"/>
  <c r="BM65" s="1"/>
  <c r="BD64"/>
  <c r="BD56"/>
  <c r="BD40"/>
  <c r="BD32"/>
  <c r="BD24"/>
  <c r="BD16"/>
  <c r="BD18" s="1"/>
  <c r="BD36" s="1"/>
  <c r="BD41" s="1"/>
  <c r="BD58"/>
  <c r="BD65" s="1"/>
  <c r="BN12"/>
  <c r="BN61"/>
  <c r="BN64" s="1"/>
  <c r="BN48"/>
  <c r="BN56" s="1"/>
  <c r="BN43"/>
  <c r="BN58" s="1"/>
  <c r="BN65" s="1"/>
  <c r="BN37"/>
  <c r="BN40" s="1"/>
  <c r="BN30"/>
  <c r="BN32" s="1"/>
  <c r="BN19"/>
  <c r="BN24" s="1"/>
  <c r="BN14"/>
  <c r="BN16" s="1"/>
  <c r="T64"/>
  <c r="T56"/>
  <c r="T40"/>
  <c r="T32"/>
  <c r="T24"/>
  <c r="T16"/>
  <c r="T58"/>
  <c r="T65" s="1"/>
  <c r="T18"/>
  <c r="T36" s="1"/>
  <c r="T41" s="1"/>
  <c r="BP61"/>
  <c r="BP64" s="1"/>
  <c r="BP48"/>
  <c r="BP56" s="1"/>
  <c r="BP43"/>
  <c r="BP58" s="1"/>
  <c r="BP65" s="1"/>
  <c r="BP37"/>
  <c r="BP40" s="1"/>
  <c r="BP30"/>
  <c r="BP32" s="1"/>
  <c r="BP19"/>
  <c r="BP24" s="1"/>
  <c r="BP14"/>
  <c r="BP16" s="1"/>
  <c r="BP12"/>
  <c r="BP18" s="1"/>
  <c r="BP36" s="1"/>
  <c r="BP41" s="1"/>
  <c r="C11"/>
  <c r="D11"/>
  <c r="E11"/>
  <c r="AP18" l="1"/>
  <c r="U36"/>
  <c r="E58"/>
  <c r="D65"/>
  <c r="E65" s="1"/>
  <c r="BA58"/>
  <c r="AZ65"/>
  <c r="BA65" s="1"/>
  <c r="AX58"/>
  <c r="AW65"/>
  <c r="AX65" s="1"/>
  <c r="BJ18"/>
  <c r="BI36"/>
  <c r="BG18"/>
  <c r="BF36"/>
  <c r="BA36"/>
  <c r="BA41" s="1"/>
  <c r="AZ41"/>
  <c r="AX18"/>
  <c r="AW36"/>
  <c r="AU18"/>
  <c r="AT36"/>
  <c r="AO18"/>
  <c r="AN36"/>
  <c r="AL18"/>
  <c r="AK36"/>
  <c r="AI18"/>
  <c r="AH36"/>
  <c r="AF18"/>
  <c r="AE36"/>
  <c r="Z18"/>
  <c r="Y36"/>
  <c r="AQ18"/>
  <c r="W18"/>
  <c r="V36"/>
  <c r="Q18"/>
  <c r="P36"/>
  <c r="N36"/>
  <c r="M41"/>
  <c r="N41" s="1"/>
  <c r="K18"/>
  <c r="J36"/>
  <c r="H18"/>
  <c r="G36"/>
  <c r="E18"/>
  <c r="D36"/>
  <c r="AC58"/>
  <c r="AR58" s="1"/>
  <c r="AB65"/>
  <c r="AC18"/>
  <c r="AB36"/>
  <c r="BN18"/>
  <c r="BN36" s="1"/>
  <c r="BN41" s="1"/>
  <c r="AP36" l="1"/>
  <c r="U41"/>
  <c r="AP41" s="1"/>
  <c r="BJ36"/>
  <c r="BI41"/>
  <c r="BJ41" s="1"/>
  <c r="BG36"/>
  <c r="BF41"/>
  <c r="BG41" s="1"/>
  <c r="AX36"/>
  <c r="AW41"/>
  <c r="AX41" s="1"/>
  <c r="AU36"/>
  <c r="AT41"/>
  <c r="AU41" s="1"/>
  <c r="AO36"/>
  <c r="AN41"/>
  <c r="AO41" s="1"/>
  <c r="AL36"/>
  <c r="AK41"/>
  <c r="AL41" s="1"/>
  <c r="AI36"/>
  <c r="AH41"/>
  <c r="AI41" s="1"/>
  <c r="AF36"/>
  <c r="AE41"/>
  <c r="AF41" s="1"/>
  <c r="AR18"/>
  <c r="AC65"/>
  <c r="AR65" s="1"/>
  <c r="AQ65"/>
  <c r="Z36"/>
  <c r="Y41"/>
  <c r="Z41" s="1"/>
  <c r="AQ36"/>
  <c r="W36"/>
  <c r="V41"/>
  <c r="Q36"/>
  <c r="P41"/>
  <c r="Q41" s="1"/>
  <c r="K36"/>
  <c r="J41"/>
  <c r="K41" s="1"/>
  <c r="H36"/>
  <c r="G41"/>
  <c r="H41" s="1"/>
  <c r="E36"/>
  <c r="D41"/>
  <c r="E41" s="1"/>
  <c r="AC36"/>
  <c r="AB41"/>
  <c r="AC41" s="1"/>
  <c r="AR36" l="1"/>
  <c r="AQ41"/>
  <c r="W41"/>
  <c r="AR41" s="1"/>
</calcChain>
</file>

<file path=xl/sharedStrings.xml><?xml version="1.0" encoding="utf-8"?>
<sst xmlns="http://schemas.openxmlformats.org/spreadsheetml/2006/main" count="172" uniqueCount="104">
  <si>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</si>
  <si>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</si>
  <si>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</si>
  <si>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</si>
  <si>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</si>
  <si>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</si>
  <si>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</si>
  <si>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</si>
  <si>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</si>
  <si>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</si>
  <si>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</si>
  <si>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</si>
  <si>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</si>
  <si>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</si>
  <si>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</si>
  <si>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</si>
  <si>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</si>
  <si>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</si>
  <si>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</si>
  <si>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</si>
  <si>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</si>
  <si>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</si>
  <si>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</si>
  <si>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</si>
  <si>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</si>
  <si>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</si>
  <si>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</si>
  <si>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</si>
  <si>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</si>
  <si>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</si>
  <si>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</si>
  <si>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</si>
  <si>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</si>
  <si>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</si>
  <si>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</si>
  <si>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</si>
  <si>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</si>
  <si>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</si>
  <si>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</si>
  <si>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</si>
  <si>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</si>
  <si>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</si>
  <si>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Likviditási célú hitelek törlesztése</t>
  </si>
  <si>
    <t>Baross Gábor Általános Iskola</t>
  </si>
  <si>
    <t>Erzsébetvárosi Általános Iskola és Informatikai Szakközépiskola</t>
  </si>
  <si>
    <t>Janikovszky Éva Általános Iskola és Gimnázium</t>
  </si>
  <si>
    <t>Kópévár Óvoda</t>
  </si>
  <si>
    <t>Nefelejcs Óvoda</t>
  </si>
  <si>
    <t>Brunszvik Teréz Óvoda</t>
  </si>
  <si>
    <t>Bóbita Óvoda</t>
  </si>
  <si>
    <t>Magonc Óvoda</t>
  </si>
  <si>
    <t>Csicsergő Óvoda</t>
  </si>
  <si>
    <t>Dob Óvoda</t>
  </si>
  <si>
    <t>Budapest Főváros VII. Kerület Erzsébetváros Önkormányzata</t>
  </si>
  <si>
    <t>Irányító szerv alá tartozó költségvetési szerveknek folyósított működési támogatás</t>
  </si>
  <si>
    <t>Irányító szerv alá tartozó költségvetési szerveknek folyósított felhalmozási támogatás</t>
  </si>
  <si>
    <t>Tárgyévi költségvetési kiadások összesen (7+13+14+..+18+21+22+..+24)</t>
  </si>
  <si>
    <t>Belföldi finanszírozás kiadásai  (26+27+28)</t>
  </si>
  <si>
    <t>Kiadások összesen (25+29)</t>
  </si>
  <si>
    <t xml:space="preserve">Intézményi működési bevételek összesen </t>
  </si>
  <si>
    <t>Közhatalmi bevételek</t>
  </si>
  <si>
    <t>Működési célú pénzeszközátvétel államháztartáson kívülről</t>
  </si>
  <si>
    <t>Támogatások, támogatásértékű bevételek, kiegészítések összesen (35+..+38+40+..+42)</t>
  </si>
  <si>
    <t>Tárgyévi költségvetési bevételek összesen (30+..+34+43+44)</t>
  </si>
  <si>
    <t>Finanszírozási bevételek (48+49+50)</t>
  </si>
  <si>
    <t>Bevételek összesen (45+46+47+51)</t>
  </si>
  <si>
    <t>"Molnár Antal Zeneiskola" Alapfokú Művészetoktatási Intézmény</t>
  </si>
  <si>
    <t>"EPSZK" Erzsébetvárosi Pedagógiai - Szakmai Szolgáltató Intézmény</t>
  </si>
  <si>
    <t>Róth Miksa Emlékház és Gyűjtemény</t>
  </si>
  <si>
    <t>Erzsébetvárosi Közösségi Ház</t>
  </si>
  <si>
    <t>Közművelődés Összesen</t>
  </si>
  <si>
    <t>2101-11</t>
  </si>
  <si>
    <t>2101-12</t>
  </si>
  <si>
    <t>2101-13</t>
  </si>
  <si>
    <t>2101-14</t>
  </si>
  <si>
    <t>(2011. február 1-jei címrend szerint)</t>
  </si>
  <si>
    <t>Társadalom-, szociálpolitikai és egyéb juttatás, támogatás</t>
  </si>
  <si>
    <t>Nevelés-oktatás Összesen</t>
  </si>
  <si>
    <t>Magyar - Angol Kéttannyelvű Általános Iskola és Vendéglátó Szakiskola</t>
  </si>
  <si>
    <t>Alsóerdősori Bárdos Lajos Általános Iskola
és Gimnázium</t>
  </si>
  <si>
    <t>önállóan működő nevelési-oktatási és közművelődési intézményei 2011. évi tervezett előirányzatai</t>
  </si>
  <si>
    <t>Előző évek pénzmaradványának működési célú igénybevétele 
(pénzforgalom nélküli bevételek)</t>
  </si>
  <si>
    <t>Előző évek pénzmaradványának felhalmozási célú igénybevétele 
(pénzforgalom nélküli bevételek)</t>
  </si>
  <si>
    <t>Erzsébetvárosi Nevelési Tanácsadó és Egységes Pedagógiai Szakszolgálat</t>
  </si>
  <si>
    <t>Baross Gábor Általános Iskola Mindösszesen</t>
  </si>
  <si>
    <t>Iskolai oktatás Összesen</t>
  </si>
  <si>
    <t>Óvodai nevelés Összesen</t>
  </si>
  <si>
    <t>2101-22</t>
  </si>
  <si>
    <t>2101-21</t>
  </si>
  <si>
    <t>2101-23</t>
  </si>
  <si>
    <t>2101-24</t>
  </si>
  <si>
    <t>2101-25</t>
  </si>
  <si>
    <t>2101-26</t>
  </si>
  <si>
    <t>2101-27</t>
  </si>
  <si>
    <t>2101-31</t>
  </si>
  <si>
    <t>2101-32</t>
  </si>
  <si>
    <t>2101-33</t>
  </si>
  <si>
    <t>2101-41</t>
  </si>
  <si>
    <t>2101-42</t>
  </si>
  <si>
    <t>2101</t>
  </si>
  <si>
    <t>Módosítás</t>
  </si>
  <si>
    <t>Módosított előirányzat</t>
  </si>
  <si>
    <t>ezer Ft</t>
  </si>
  <si>
    <t>2011. évi érvényes előirányzat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</si>
</sst>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15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165" fontId="4" fillId="0" borderId="34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5" fillId="0" borderId="42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3" fontId="5" fillId="0" borderId="44" xfId="0" applyNumberFormat="1" applyFont="1" applyBorder="1" applyAlignment="1">
      <alignment horizontal="right"/>
    </xf>
    <xf numFmtId="3" fontId="5" fillId="0" borderId="46" xfId="0" applyNumberFormat="1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5" fillId="0" borderId="35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3" fontId="4" fillId="0" borderId="7" xfId="0" applyNumberFormat="1" applyFont="1" applyBorder="1" applyAlignment="1">
      <alignment horizontal="center"/>
    </xf>
    <xf numFmtId="3" fontId="4" fillId="0" borderId="49" xfId="0" applyNumberFormat="1" applyFont="1" applyBorder="1" applyAlignment="1">
      <alignment horizontal="right"/>
    </xf>
    <xf numFmtId="3" fontId="4" fillId="0" borderId="48" xfId="0" applyNumberFormat="1" applyFont="1" applyBorder="1" applyAlignment="1">
      <alignment horizontal="right"/>
    </xf>
    <xf numFmtId="3" fontId="4" fillId="0" borderId="41" xfId="0" applyNumberFormat="1" applyFont="1" applyBorder="1" applyAlignment="1">
      <alignment horizontal="right"/>
    </xf>
    <xf numFmtId="3" fontId="6" fillId="0" borderId="50" xfId="0" applyNumberFormat="1" applyFont="1" applyBorder="1" applyAlignment="1">
      <alignment horizontal="right"/>
    </xf>
    <xf numFmtId="3" fontId="5" fillId="0" borderId="51" xfId="0" applyNumberFormat="1" applyFont="1" applyBorder="1" applyAlignment="1">
      <alignment horizontal="right"/>
    </xf>
    <xf numFmtId="3" fontId="4" fillId="0" borderId="50" xfId="0" applyNumberFormat="1" applyFont="1" applyBorder="1" applyAlignment="1">
      <alignment horizontal="right"/>
    </xf>
    <xf numFmtId="3" fontId="5" fillId="0" borderId="52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5" fillId="0" borderId="53" xfId="0" applyNumberFormat="1" applyFont="1" applyBorder="1" applyAlignment="1">
      <alignment horizontal="right"/>
    </xf>
    <xf numFmtId="3" fontId="5" fillId="0" borderId="49" xfId="0" applyNumberFormat="1" applyFont="1" applyBorder="1" applyAlignment="1">
      <alignment horizontal="right"/>
    </xf>
    <xf numFmtId="4" fontId="4" fillId="0" borderId="51" xfId="0" applyNumberFormat="1" applyFont="1" applyBorder="1" applyAlignment="1">
      <alignment horizontal="right"/>
    </xf>
    <xf numFmtId="3" fontId="4" fillId="0" borderId="43" xfId="0" applyNumberFormat="1" applyFont="1" applyBorder="1" applyAlignment="1">
      <alignment horizontal="right"/>
    </xf>
    <xf numFmtId="3" fontId="6" fillId="0" borderId="54" xfId="0" applyNumberFormat="1" applyFont="1" applyBorder="1" applyAlignment="1">
      <alignment horizontal="right"/>
    </xf>
    <xf numFmtId="3" fontId="5" fillId="0" borderId="55" xfId="0" applyNumberFormat="1" applyFont="1" applyBorder="1" applyAlignment="1">
      <alignment horizontal="right"/>
    </xf>
    <xf numFmtId="3" fontId="4" fillId="0" borderId="56" xfId="0" applyNumberFormat="1" applyFont="1" applyBorder="1" applyAlignment="1">
      <alignment horizontal="right"/>
    </xf>
    <xf numFmtId="3" fontId="4" fillId="0" borderId="54" xfId="0" applyNumberFormat="1" applyFont="1" applyBorder="1" applyAlignment="1">
      <alignment horizontal="right"/>
    </xf>
    <xf numFmtId="3" fontId="5" fillId="0" borderId="57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43" xfId="0" applyNumberFormat="1" applyFont="1" applyBorder="1" applyAlignment="1">
      <alignment horizontal="right"/>
    </xf>
    <xf numFmtId="3" fontId="5" fillId="0" borderId="48" xfId="0" applyNumberFormat="1" applyFont="1" applyBorder="1" applyAlignment="1">
      <alignment horizontal="right"/>
    </xf>
    <xf numFmtId="3" fontId="5" fillId="0" borderId="56" xfId="0" applyNumberFormat="1" applyFont="1" applyBorder="1" applyAlignment="1">
      <alignment horizontal="right"/>
    </xf>
    <xf numFmtId="4" fontId="4" fillId="0" borderId="55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4" fillId="0" borderId="58" xfId="0" applyNumberFormat="1" applyFont="1" applyBorder="1" applyAlignment="1">
      <alignment horizontal="right"/>
    </xf>
    <xf numFmtId="3" fontId="4" fillId="0" borderId="59" xfId="0" applyNumberFormat="1" applyFont="1" applyBorder="1" applyAlignment="1">
      <alignment horizontal="right"/>
    </xf>
    <xf numFmtId="3" fontId="6" fillId="0" borderId="60" xfId="0" applyNumberFormat="1" applyFont="1" applyBorder="1" applyAlignment="1">
      <alignment horizontal="right"/>
    </xf>
    <xf numFmtId="3" fontId="5" fillId="0" borderId="61" xfId="0" applyNumberFormat="1" applyFont="1" applyBorder="1" applyAlignment="1">
      <alignment horizontal="right"/>
    </xf>
    <xf numFmtId="3" fontId="4" fillId="0" borderId="62" xfId="0" applyNumberFormat="1" applyFont="1" applyBorder="1" applyAlignment="1">
      <alignment horizontal="right"/>
    </xf>
    <xf numFmtId="3" fontId="4" fillId="0" borderId="60" xfId="0" applyNumberFormat="1" applyFont="1" applyBorder="1" applyAlignment="1">
      <alignment horizontal="right"/>
    </xf>
    <xf numFmtId="3" fontId="5" fillId="0" borderId="63" xfId="0" applyNumberFormat="1" applyFont="1" applyBorder="1" applyAlignment="1">
      <alignment horizontal="right"/>
    </xf>
    <xf numFmtId="3" fontId="6" fillId="0" borderId="59" xfId="0" applyNumberFormat="1" applyFont="1" applyBorder="1" applyAlignment="1">
      <alignment horizontal="right"/>
    </xf>
    <xf numFmtId="3" fontId="5" fillId="0" borderId="58" xfId="0" applyNumberFormat="1" applyFont="1" applyBorder="1" applyAlignment="1">
      <alignment horizontal="right"/>
    </xf>
    <xf numFmtId="3" fontId="5" fillId="0" borderId="62" xfId="0" applyNumberFormat="1" applyFont="1" applyBorder="1" applyAlignment="1">
      <alignment horizontal="right"/>
    </xf>
    <xf numFmtId="4" fontId="4" fillId="0" borderId="61" xfId="0" applyNumberFormat="1" applyFont="1" applyBorder="1" applyAlignment="1">
      <alignment horizontal="right"/>
    </xf>
    <xf numFmtId="3" fontId="4" fillId="0" borderId="45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45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3" fontId="4" fillId="0" borderId="64" xfId="0" applyNumberFormat="1" applyFont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3" fontId="4" fillId="0" borderId="51" xfId="0" applyNumberFormat="1" applyFont="1" applyBorder="1" applyAlignment="1">
      <alignment horizontal="center"/>
    </xf>
    <xf numFmtId="3" fontId="4" fillId="0" borderId="55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2" fillId="0" borderId="4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68"/>
  <sheetViews>
    <sheetView tabSelected="1" view="pageBreakPreview" zoomScale="70" zoomScaleNormal="80" zoomScaleSheetLayoutView="70" workbookViewId="0">
      <pane xSplit="2" ySplit="10" topLeftCell="C11" activePane="bottomRight" state="frozen"/>
      <selection activeCell="B61" sqref="B61"/>
      <selection pane="topRight" activeCell="B61" sqref="B61"/>
      <selection pane="bottomLeft" activeCell="B61" sqref="B61"/>
      <selection pane="bottomRight" activeCell="P49" sqref="P49"/>
    </sheetView>
  </sheetViews>
  <sheetFormatPr defaultRowHeight="15"/>
  <cols>
    <col min="1" max="1" width="11.7109375" bestFit="1" customWidth="1"/>
    <col min="2" max="2" width="94.42578125" customWidth="1"/>
    <col min="3" max="7" width="14" customWidth="1"/>
    <col min="8" max="8" width="15.42578125" customWidth="1"/>
    <col min="9" max="19" width="14" customWidth="1"/>
    <col min="20" max="20" width="15.42578125" customWidth="1"/>
    <col min="21" max="31" width="14" customWidth="1"/>
    <col min="32" max="32" width="15.42578125" customWidth="1"/>
    <col min="33" max="43" width="14" customWidth="1"/>
    <col min="44" max="44" width="15.42578125" customWidth="1"/>
    <col min="45" max="55" width="14" customWidth="1"/>
    <col min="56" max="56" width="15.42578125" customWidth="1"/>
    <col min="57" max="67" width="14" customWidth="1"/>
    <col min="68" max="68" width="15.42578125" customWidth="1"/>
  </cols>
  <sheetData>
    <row r="1" spans="1:68" ht="15" customHeight="1">
      <c r="A1" s="51"/>
      <c r="B1" s="51"/>
      <c r="C1" s="56"/>
      <c r="D1" s="56"/>
      <c r="E1" s="56"/>
      <c r="F1" s="55"/>
      <c r="G1" s="55"/>
      <c r="H1" s="52"/>
      <c r="I1" s="52"/>
      <c r="J1" s="52"/>
      <c r="K1" s="135"/>
      <c r="L1" s="135"/>
      <c r="M1" s="135"/>
      <c r="N1" s="135"/>
      <c r="O1" s="152"/>
      <c r="P1" s="152"/>
      <c r="Q1" s="152"/>
      <c r="R1" s="66"/>
      <c r="S1" s="66"/>
      <c r="T1" s="66"/>
      <c r="U1" s="66"/>
      <c r="V1" s="66"/>
      <c r="W1" s="135"/>
      <c r="X1" s="135"/>
      <c r="Y1" s="135"/>
      <c r="Z1" s="135"/>
      <c r="AA1" s="152"/>
      <c r="AB1" s="152"/>
      <c r="AC1" s="152"/>
      <c r="AD1" s="66"/>
      <c r="AE1" s="66"/>
      <c r="AF1" s="66"/>
      <c r="AG1" s="66"/>
      <c r="AH1" s="66"/>
      <c r="AI1" s="135"/>
      <c r="AJ1" s="135"/>
      <c r="AK1" s="135"/>
      <c r="AL1" s="135"/>
      <c r="AM1" s="152"/>
      <c r="AN1" s="152"/>
      <c r="AO1" s="152"/>
      <c r="AP1" s="66"/>
      <c r="AQ1" s="66"/>
      <c r="AR1" s="66"/>
      <c r="AS1" s="66"/>
      <c r="AT1" s="66"/>
      <c r="AU1" s="135"/>
      <c r="AV1" s="135"/>
      <c r="AW1" s="135"/>
      <c r="AX1" s="135"/>
      <c r="AY1" s="152"/>
      <c r="AZ1" s="152"/>
      <c r="BA1" s="152"/>
      <c r="BB1" s="66"/>
      <c r="BC1" s="66"/>
      <c r="BD1" s="66"/>
      <c r="BE1" s="66"/>
      <c r="BF1" s="66"/>
      <c r="BG1" s="135"/>
      <c r="BH1" s="135"/>
      <c r="BI1" s="135"/>
      <c r="BJ1" s="135"/>
      <c r="BK1" s="56"/>
      <c r="BL1" s="56"/>
      <c r="BM1" s="155"/>
      <c r="BN1" s="155"/>
      <c r="BO1" s="155"/>
      <c r="BP1" s="155"/>
    </row>
    <row r="2" spans="1:68" ht="42" customHeight="1">
      <c r="A2" s="51"/>
      <c r="B2" s="51"/>
      <c r="C2" s="153" t="s">
        <v>53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2"/>
      <c r="P2" s="152"/>
      <c r="Q2" s="152"/>
      <c r="R2" s="66"/>
      <c r="S2" s="66"/>
      <c r="T2" s="66"/>
      <c r="U2" s="66"/>
      <c r="V2" s="66"/>
      <c r="W2" s="66"/>
      <c r="X2" s="66"/>
      <c r="Y2" s="66"/>
      <c r="Z2" s="66"/>
      <c r="AA2" s="152"/>
      <c r="AB2" s="152"/>
      <c r="AC2" s="152"/>
      <c r="AD2" s="66"/>
      <c r="AE2" s="66"/>
      <c r="AF2" s="66"/>
      <c r="AG2" s="66"/>
      <c r="AH2" s="66"/>
      <c r="AI2" s="66"/>
      <c r="AJ2" s="66"/>
      <c r="AK2" s="66"/>
      <c r="AL2" s="66"/>
      <c r="AM2" s="152"/>
      <c r="AN2" s="152"/>
      <c r="AO2" s="152"/>
      <c r="AP2" s="66"/>
      <c r="AQ2" s="66"/>
      <c r="AR2" s="66"/>
      <c r="AS2" s="66"/>
      <c r="AT2" s="66"/>
      <c r="AU2" s="66"/>
      <c r="AV2" s="66"/>
      <c r="AW2" s="66"/>
      <c r="AX2" s="66"/>
      <c r="AY2" s="152"/>
      <c r="AZ2" s="152"/>
      <c r="BA2" s="152"/>
      <c r="BB2" s="66"/>
      <c r="BC2" s="66"/>
      <c r="BD2" s="66"/>
      <c r="BE2" s="66"/>
      <c r="BF2" s="66"/>
      <c r="BG2" s="66"/>
      <c r="BH2" s="66"/>
      <c r="BI2" s="66"/>
      <c r="BJ2" s="66"/>
      <c r="BK2" s="56"/>
      <c r="BL2" s="56"/>
      <c r="BM2" s="56"/>
      <c r="BN2" s="66"/>
      <c r="BO2" s="66"/>
      <c r="BP2" s="66"/>
    </row>
    <row r="3" spans="1:68" ht="18.75">
      <c r="A3" s="51"/>
      <c r="B3" s="51"/>
      <c r="C3" s="153" t="s">
        <v>80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68" ht="18.75">
      <c r="A4" s="118"/>
      <c r="B4" s="118"/>
      <c r="C4" s="154" t="s">
        <v>75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68" ht="15.75" thickBot="1">
      <c r="N5" s="117" t="s">
        <v>102</v>
      </c>
      <c r="Z5" s="117" t="s">
        <v>102</v>
      </c>
      <c r="AL5" s="117" t="s">
        <v>102</v>
      </c>
      <c r="AX5" s="117" t="s">
        <v>102</v>
      </c>
      <c r="BJ5" s="117" t="s">
        <v>102</v>
      </c>
      <c r="BP5" s="117" t="s">
        <v>102</v>
      </c>
    </row>
    <row r="6" spans="1:68" ht="16.5" thickBot="1">
      <c r="A6" s="121" t="s">
        <v>0</v>
      </c>
      <c r="B6" s="124" t="s">
        <v>1</v>
      </c>
      <c r="C6" s="149">
        <v>2101</v>
      </c>
      <c r="D6" s="150"/>
      <c r="E6" s="151"/>
      <c r="F6" s="142" t="s">
        <v>71</v>
      </c>
      <c r="G6" s="143"/>
      <c r="H6" s="144"/>
      <c r="I6" s="142" t="s">
        <v>72</v>
      </c>
      <c r="J6" s="143"/>
      <c r="K6" s="144"/>
      <c r="L6" s="142" t="s">
        <v>73</v>
      </c>
      <c r="M6" s="143"/>
      <c r="N6" s="144"/>
      <c r="O6" s="142" t="s">
        <v>74</v>
      </c>
      <c r="P6" s="143"/>
      <c r="Q6" s="144"/>
      <c r="R6" s="142"/>
      <c r="S6" s="143"/>
      <c r="T6" s="144"/>
      <c r="U6" s="142" t="s">
        <v>88</v>
      </c>
      <c r="V6" s="143"/>
      <c r="W6" s="144"/>
      <c r="X6" s="142" t="s">
        <v>87</v>
      </c>
      <c r="Y6" s="143"/>
      <c r="Z6" s="144"/>
      <c r="AA6" s="142" t="s">
        <v>89</v>
      </c>
      <c r="AB6" s="143"/>
      <c r="AC6" s="144"/>
      <c r="AD6" s="142" t="s">
        <v>90</v>
      </c>
      <c r="AE6" s="143"/>
      <c r="AF6" s="144"/>
      <c r="AG6" s="142" t="s">
        <v>91</v>
      </c>
      <c r="AH6" s="143"/>
      <c r="AI6" s="144"/>
      <c r="AJ6" s="142" t="s">
        <v>92</v>
      </c>
      <c r="AK6" s="143"/>
      <c r="AL6" s="144"/>
      <c r="AM6" s="142" t="s">
        <v>93</v>
      </c>
      <c r="AN6" s="143"/>
      <c r="AO6" s="144"/>
      <c r="AP6" s="142"/>
      <c r="AQ6" s="143"/>
      <c r="AR6" s="144"/>
      <c r="AS6" s="142" t="s">
        <v>94</v>
      </c>
      <c r="AT6" s="143"/>
      <c r="AU6" s="144"/>
      <c r="AV6" s="149" t="s">
        <v>95</v>
      </c>
      <c r="AW6" s="150"/>
      <c r="AX6" s="151"/>
      <c r="AY6" s="149" t="s">
        <v>96</v>
      </c>
      <c r="AZ6" s="150"/>
      <c r="BA6" s="151"/>
      <c r="BB6" s="142"/>
      <c r="BC6" s="143"/>
      <c r="BD6" s="144"/>
      <c r="BE6" s="142" t="s">
        <v>97</v>
      </c>
      <c r="BF6" s="143"/>
      <c r="BG6" s="144"/>
      <c r="BH6" s="149" t="s">
        <v>98</v>
      </c>
      <c r="BI6" s="150"/>
      <c r="BJ6" s="151"/>
      <c r="BK6" s="149"/>
      <c r="BL6" s="150"/>
      <c r="BM6" s="151"/>
      <c r="BN6" s="142" t="s">
        <v>99</v>
      </c>
      <c r="BO6" s="143"/>
      <c r="BP6" s="144"/>
    </row>
    <row r="7" spans="1:68" ht="15" customHeight="1">
      <c r="A7" s="122"/>
      <c r="B7" s="125"/>
      <c r="C7" s="138" t="s">
        <v>43</v>
      </c>
      <c r="D7" s="139"/>
      <c r="E7" s="136"/>
      <c r="F7" s="138" t="s">
        <v>79</v>
      </c>
      <c r="G7" s="139"/>
      <c r="H7" s="139"/>
      <c r="I7" s="138" t="s">
        <v>44</v>
      </c>
      <c r="J7" s="139"/>
      <c r="K7" s="136"/>
      <c r="L7" s="138" t="s">
        <v>45</v>
      </c>
      <c r="M7" s="139"/>
      <c r="N7" s="136"/>
      <c r="O7" s="138" t="s">
        <v>78</v>
      </c>
      <c r="P7" s="139"/>
      <c r="Q7" s="136"/>
      <c r="R7" s="138" t="s">
        <v>85</v>
      </c>
      <c r="S7" s="139"/>
      <c r="T7" s="139"/>
      <c r="U7" s="138" t="s">
        <v>46</v>
      </c>
      <c r="V7" s="139"/>
      <c r="W7" s="136"/>
      <c r="X7" s="138" t="s">
        <v>47</v>
      </c>
      <c r="Y7" s="139"/>
      <c r="Z7" s="136"/>
      <c r="AA7" s="138" t="s">
        <v>48</v>
      </c>
      <c r="AB7" s="139"/>
      <c r="AC7" s="136"/>
      <c r="AD7" s="138" t="s">
        <v>49</v>
      </c>
      <c r="AE7" s="139"/>
      <c r="AF7" s="139"/>
      <c r="AG7" s="138" t="s">
        <v>50</v>
      </c>
      <c r="AH7" s="139"/>
      <c r="AI7" s="136"/>
      <c r="AJ7" s="138" t="s">
        <v>52</v>
      </c>
      <c r="AK7" s="139"/>
      <c r="AL7" s="136"/>
      <c r="AM7" s="138" t="s">
        <v>51</v>
      </c>
      <c r="AN7" s="139"/>
      <c r="AO7" s="136"/>
      <c r="AP7" s="138" t="s">
        <v>86</v>
      </c>
      <c r="AQ7" s="139"/>
      <c r="AR7" s="139"/>
      <c r="AS7" s="138" t="s">
        <v>66</v>
      </c>
      <c r="AT7" s="139"/>
      <c r="AU7" s="136"/>
      <c r="AV7" s="138" t="s">
        <v>67</v>
      </c>
      <c r="AW7" s="139"/>
      <c r="AX7" s="136"/>
      <c r="AY7" s="138" t="s">
        <v>83</v>
      </c>
      <c r="AZ7" s="139"/>
      <c r="BA7" s="136"/>
      <c r="BB7" s="138" t="s">
        <v>77</v>
      </c>
      <c r="BC7" s="139"/>
      <c r="BD7" s="139"/>
      <c r="BE7" s="138" t="s">
        <v>68</v>
      </c>
      <c r="BF7" s="139"/>
      <c r="BG7" s="136"/>
      <c r="BH7" s="138" t="s">
        <v>69</v>
      </c>
      <c r="BI7" s="139"/>
      <c r="BJ7" s="136"/>
      <c r="BK7" s="138" t="s">
        <v>70</v>
      </c>
      <c r="BL7" s="139"/>
      <c r="BM7" s="136"/>
      <c r="BN7" s="138" t="s">
        <v>84</v>
      </c>
      <c r="BO7" s="139"/>
      <c r="BP7" s="136"/>
    </row>
    <row r="8" spans="1:68" ht="51.75" customHeight="1" thickBot="1">
      <c r="A8" s="122"/>
      <c r="B8" s="125"/>
      <c r="C8" s="140"/>
      <c r="D8" s="141"/>
      <c r="E8" s="137"/>
      <c r="F8" s="140"/>
      <c r="G8" s="141"/>
      <c r="H8" s="141"/>
      <c r="I8" s="140"/>
      <c r="J8" s="141"/>
      <c r="K8" s="137"/>
      <c r="L8" s="140"/>
      <c r="M8" s="141"/>
      <c r="N8" s="137"/>
      <c r="O8" s="140"/>
      <c r="P8" s="141"/>
      <c r="Q8" s="137"/>
      <c r="R8" s="140"/>
      <c r="S8" s="141"/>
      <c r="T8" s="141"/>
      <c r="U8" s="140"/>
      <c r="V8" s="141"/>
      <c r="W8" s="137"/>
      <c r="X8" s="140"/>
      <c r="Y8" s="141"/>
      <c r="Z8" s="137"/>
      <c r="AA8" s="140"/>
      <c r="AB8" s="141"/>
      <c r="AC8" s="137"/>
      <c r="AD8" s="140"/>
      <c r="AE8" s="141"/>
      <c r="AF8" s="141"/>
      <c r="AG8" s="140"/>
      <c r="AH8" s="141"/>
      <c r="AI8" s="137"/>
      <c r="AJ8" s="140"/>
      <c r="AK8" s="141"/>
      <c r="AL8" s="137"/>
      <c r="AM8" s="140"/>
      <c r="AN8" s="141"/>
      <c r="AO8" s="137"/>
      <c r="AP8" s="140"/>
      <c r="AQ8" s="141"/>
      <c r="AR8" s="141"/>
      <c r="AS8" s="140"/>
      <c r="AT8" s="141"/>
      <c r="AU8" s="137"/>
      <c r="AV8" s="140"/>
      <c r="AW8" s="141"/>
      <c r="AX8" s="137"/>
      <c r="AY8" s="140"/>
      <c r="AZ8" s="141"/>
      <c r="BA8" s="137"/>
      <c r="BB8" s="140"/>
      <c r="BC8" s="141"/>
      <c r="BD8" s="141"/>
      <c r="BE8" s="140"/>
      <c r="BF8" s="141"/>
      <c r="BG8" s="137"/>
      <c r="BH8" s="140"/>
      <c r="BI8" s="141"/>
      <c r="BJ8" s="137"/>
      <c r="BK8" s="140"/>
      <c r="BL8" s="141"/>
      <c r="BM8" s="137"/>
      <c r="BN8" s="140"/>
      <c r="BO8" s="141"/>
      <c r="BP8" s="137"/>
    </row>
    <row r="9" spans="1:68" ht="15" customHeight="1">
      <c r="A9" s="122"/>
      <c r="B9" s="125"/>
      <c r="C9" s="145" t="s">
        <v>103</v>
      </c>
      <c r="D9" s="147" t="s">
        <v>100</v>
      </c>
      <c r="E9" s="136" t="s">
        <v>101</v>
      </c>
      <c r="F9" s="145" t="s">
        <v>103</v>
      </c>
      <c r="G9" s="147" t="s">
        <v>100</v>
      </c>
      <c r="H9" s="136" t="s">
        <v>101</v>
      </c>
      <c r="I9" s="145" t="s">
        <v>103</v>
      </c>
      <c r="J9" s="147" t="s">
        <v>100</v>
      </c>
      <c r="K9" s="136" t="s">
        <v>101</v>
      </c>
      <c r="L9" s="145" t="s">
        <v>103</v>
      </c>
      <c r="M9" s="147" t="s">
        <v>100</v>
      </c>
      <c r="N9" s="136" t="s">
        <v>101</v>
      </c>
      <c r="O9" s="145" t="s">
        <v>103</v>
      </c>
      <c r="P9" s="147" t="s">
        <v>100</v>
      </c>
      <c r="Q9" s="136" t="s">
        <v>101</v>
      </c>
      <c r="R9" s="145" t="s">
        <v>103</v>
      </c>
      <c r="S9" s="147" t="s">
        <v>100</v>
      </c>
      <c r="T9" s="136" t="s">
        <v>101</v>
      </c>
      <c r="U9" s="145" t="s">
        <v>103</v>
      </c>
      <c r="V9" s="147" t="s">
        <v>100</v>
      </c>
      <c r="W9" s="136" t="s">
        <v>101</v>
      </c>
      <c r="X9" s="145" t="s">
        <v>103</v>
      </c>
      <c r="Y9" s="147" t="s">
        <v>100</v>
      </c>
      <c r="Z9" s="136" t="s">
        <v>101</v>
      </c>
      <c r="AA9" s="145" t="s">
        <v>103</v>
      </c>
      <c r="AB9" s="147" t="s">
        <v>100</v>
      </c>
      <c r="AC9" s="136" t="s">
        <v>101</v>
      </c>
      <c r="AD9" s="145" t="s">
        <v>103</v>
      </c>
      <c r="AE9" s="147" t="s">
        <v>100</v>
      </c>
      <c r="AF9" s="136" t="s">
        <v>101</v>
      </c>
      <c r="AG9" s="145" t="s">
        <v>103</v>
      </c>
      <c r="AH9" s="147" t="s">
        <v>100</v>
      </c>
      <c r="AI9" s="136" t="s">
        <v>101</v>
      </c>
      <c r="AJ9" s="145" t="s">
        <v>103</v>
      </c>
      <c r="AK9" s="147" t="s">
        <v>100</v>
      </c>
      <c r="AL9" s="136" t="s">
        <v>101</v>
      </c>
      <c r="AM9" s="145" t="s">
        <v>103</v>
      </c>
      <c r="AN9" s="147" t="s">
        <v>100</v>
      </c>
      <c r="AO9" s="136" t="s">
        <v>101</v>
      </c>
      <c r="AP9" s="145" t="s">
        <v>103</v>
      </c>
      <c r="AQ9" s="147" t="s">
        <v>100</v>
      </c>
      <c r="AR9" s="136" t="s">
        <v>101</v>
      </c>
      <c r="AS9" s="145" t="s">
        <v>103</v>
      </c>
      <c r="AT9" s="147" t="s">
        <v>100</v>
      </c>
      <c r="AU9" s="136" t="s">
        <v>101</v>
      </c>
      <c r="AV9" s="145" t="s">
        <v>103</v>
      </c>
      <c r="AW9" s="147" t="s">
        <v>100</v>
      </c>
      <c r="AX9" s="136" t="s">
        <v>101</v>
      </c>
      <c r="AY9" s="145" t="s">
        <v>103</v>
      </c>
      <c r="AZ9" s="147" t="s">
        <v>100</v>
      </c>
      <c r="BA9" s="136" t="s">
        <v>101</v>
      </c>
      <c r="BB9" s="145" t="s">
        <v>103</v>
      </c>
      <c r="BC9" s="147" t="s">
        <v>100</v>
      </c>
      <c r="BD9" s="136" t="s">
        <v>101</v>
      </c>
      <c r="BE9" s="145" t="s">
        <v>103</v>
      </c>
      <c r="BF9" s="147" t="s">
        <v>100</v>
      </c>
      <c r="BG9" s="136" t="s">
        <v>101</v>
      </c>
      <c r="BH9" s="145" t="s">
        <v>103</v>
      </c>
      <c r="BI9" s="147" t="s">
        <v>100</v>
      </c>
      <c r="BJ9" s="136" t="s">
        <v>101</v>
      </c>
      <c r="BK9" s="145" t="s">
        <v>103</v>
      </c>
      <c r="BL9" s="147" t="s">
        <v>100</v>
      </c>
      <c r="BM9" s="136" t="s">
        <v>101</v>
      </c>
      <c r="BN9" s="145" t="s">
        <v>103</v>
      </c>
      <c r="BO9" s="147" t="s">
        <v>100</v>
      </c>
      <c r="BP9" s="136" t="s">
        <v>101</v>
      </c>
    </row>
    <row r="10" spans="1:68" ht="44.25" customHeight="1" thickBot="1">
      <c r="A10" s="123"/>
      <c r="B10" s="126"/>
      <c r="C10" s="146"/>
      <c r="D10" s="148"/>
      <c r="E10" s="137"/>
      <c r="F10" s="146"/>
      <c r="G10" s="148"/>
      <c r="H10" s="137"/>
      <c r="I10" s="146"/>
      <c r="J10" s="148"/>
      <c r="K10" s="137"/>
      <c r="L10" s="146"/>
      <c r="M10" s="148"/>
      <c r="N10" s="137"/>
      <c r="O10" s="146"/>
      <c r="P10" s="148"/>
      <c r="Q10" s="137"/>
      <c r="R10" s="146"/>
      <c r="S10" s="148"/>
      <c r="T10" s="137"/>
      <c r="U10" s="146"/>
      <c r="V10" s="148"/>
      <c r="W10" s="137"/>
      <c r="X10" s="146"/>
      <c r="Y10" s="148"/>
      <c r="Z10" s="137"/>
      <c r="AA10" s="146"/>
      <c r="AB10" s="148"/>
      <c r="AC10" s="137"/>
      <c r="AD10" s="146"/>
      <c r="AE10" s="148"/>
      <c r="AF10" s="137"/>
      <c r="AG10" s="146"/>
      <c r="AH10" s="148"/>
      <c r="AI10" s="137"/>
      <c r="AJ10" s="146"/>
      <c r="AK10" s="148"/>
      <c r="AL10" s="137"/>
      <c r="AM10" s="146"/>
      <c r="AN10" s="148"/>
      <c r="AO10" s="137"/>
      <c r="AP10" s="146"/>
      <c r="AQ10" s="148"/>
      <c r="AR10" s="137"/>
      <c r="AS10" s="146"/>
      <c r="AT10" s="148"/>
      <c r="AU10" s="137"/>
      <c r="AV10" s="146"/>
      <c r="AW10" s="148"/>
      <c r="AX10" s="137"/>
      <c r="AY10" s="146"/>
      <c r="AZ10" s="148"/>
      <c r="BA10" s="137"/>
      <c r="BB10" s="146"/>
      <c r="BC10" s="148"/>
      <c r="BD10" s="137"/>
      <c r="BE10" s="146"/>
      <c r="BF10" s="148"/>
      <c r="BG10" s="137"/>
      <c r="BH10" s="146"/>
      <c r="BI10" s="148"/>
      <c r="BJ10" s="137"/>
      <c r="BK10" s="146"/>
      <c r="BL10" s="148"/>
      <c r="BM10" s="137"/>
      <c r="BN10" s="146"/>
      <c r="BO10" s="148"/>
      <c r="BP10" s="137"/>
    </row>
    <row r="11" spans="1:68" ht="16.5" thickBot="1">
      <c r="A11" s="127" t="s">
        <v>2</v>
      </c>
      <c r="B11" s="128"/>
      <c r="C11" s="32">
        <f>1</f>
        <v>1</v>
      </c>
      <c r="D11" s="37">
        <f t="shared" ref="D11:E11" si="0">+C11+1</f>
        <v>2</v>
      </c>
      <c r="E11" s="31">
        <f t="shared" si="0"/>
        <v>3</v>
      </c>
      <c r="F11" s="32">
        <v>4</v>
      </c>
      <c r="G11" s="37">
        <v>5</v>
      </c>
      <c r="H11" s="31">
        <v>6</v>
      </c>
      <c r="I11" s="32">
        <v>7</v>
      </c>
      <c r="J11" s="37">
        <v>8</v>
      </c>
      <c r="K11" s="31">
        <v>9</v>
      </c>
      <c r="L11" s="32">
        <v>10</v>
      </c>
      <c r="M11" s="37">
        <v>11</v>
      </c>
      <c r="N11" s="31">
        <v>12</v>
      </c>
      <c r="O11" s="32">
        <v>13</v>
      </c>
      <c r="P11" s="37">
        <f t="shared" ref="P11:Z11" si="1">+O11+1</f>
        <v>14</v>
      </c>
      <c r="Q11" s="31">
        <f t="shared" si="1"/>
        <v>15</v>
      </c>
      <c r="R11" s="67">
        <f t="shared" si="1"/>
        <v>16</v>
      </c>
      <c r="S11" s="37">
        <f t="shared" si="1"/>
        <v>17</v>
      </c>
      <c r="T11" s="116">
        <f t="shared" si="1"/>
        <v>18</v>
      </c>
      <c r="U11" s="115">
        <f t="shared" si="1"/>
        <v>19</v>
      </c>
      <c r="V11" s="37">
        <f t="shared" si="1"/>
        <v>20</v>
      </c>
      <c r="W11" s="116">
        <f t="shared" si="1"/>
        <v>21</v>
      </c>
      <c r="X11" s="115">
        <f t="shared" si="1"/>
        <v>22</v>
      </c>
      <c r="Y11" s="37">
        <f t="shared" si="1"/>
        <v>23</v>
      </c>
      <c r="Z11" s="37">
        <f t="shared" si="1"/>
        <v>24</v>
      </c>
      <c r="AA11" s="32">
        <v>25</v>
      </c>
      <c r="AB11" s="37">
        <f t="shared" ref="AB11:AL11" si="2">+AA11+1</f>
        <v>26</v>
      </c>
      <c r="AC11" s="31">
        <f t="shared" si="2"/>
        <v>27</v>
      </c>
      <c r="AD11" s="67">
        <f t="shared" si="2"/>
        <v>28</v>
      </c>
      <c r="AE11" s="37">
        <f t="shared" si="2"/>
        <v>29</v>
      </c>
      <c r="AF11" s="31">
        <f t="shared" si="2"/>
        <v>30</v>
      </c>
      <c r="AG11" s="67">
        <f t="shared" si="2"/>
        <v>31</v>
      </c>
      <c r="AH11" s="37">
        <f t="shared" si="2"/>
        <v>32</v>
      </c>
      <c r="AI11" s="31">
        <f t="shared" si="2"/>
        <v>33</v>
      </c>
      <c r="AJ11" s="67">
        <f t="shared" si="2"/>
        <v>34</v>
      </c>
      <c r="AK11" s="37">
        <f t="shared" si="2"/>
        <v>35</v>
      </c>
      <c r="AL11" s="31">
        <f t="shared" si="2"/>
        <v>36</v>
      </c>
      <c r="AM11" s="32">
        <v>37</v>
      </c>
      <c r="AN11" s="37">
        <f t="shared" ref="AN11:AX11" si="3">+AM11+1</f>
        <v>38</v>
      </c>
      <c r="AO11" s="31">
        <f t="shared" si="3"/>
        <v>39</v>
      </c>
      <c r="AP11" s="67">
        <f t="shared" si="3"/>
        <v>40</v>
      </c>
      <c r="AQ11" s="37">
        <f t="shared" si="3"/>
        <v>41</v>
      </c>
      <c r="AR11" s="31">
        <f t="shared" si="3"/>
        <v>42</v>
      </c>
      <c r="AS11" s="32">
        <f t="shared" si="3"/>
        <v>43</v>
      </c>
      <c r="AT11" s="37">
        <f t="shared" si="3"/>
        <v>44</v>
      </c>
      <c r="AU11" s="31">
        <f t="shared" si="3"/>
        <v>45</v>
      </c>
      <c r="AV11" s="32">
        <f t="shared" si="3"/>
        <v>46</v>
      </c>
      <c r="AW11" s="37">
        <f t="shared" si="3"/>
        <v>47</v>
      </c>
      <c r="AX11" s="31">
        <f t="shared" si="3"/>
        <v>48</v>
      </c>
      <c r="AY11" s="32">
        <v>49</v>
      </c>
      <c r="AZ11" s="37">
        <f t="shared" ref="AZ11:BJ11" si="4">+AY11+1</f>
        <v>50</v>
      </c>
      <c r="BA11" s="31">
        <f t="shared" si="4"/>
        <v>51</v>
      </c>
      <c r="BB11" s="32">
        <f t="shared" si="4"/>
        <v>52</v>
      </c>
      <c r="BC11" s="37">
        <f t="shared" si="4"/>
        <v>53</v>
      </c>
      <c r="BD11" s="31">
        <f t="shared" si="4"/>
        <v>54</v>
      </c>
      <c r="BE11" s="32">
        <f t="shared" si="4"/>
        <v>55</v>
      </c>
      <c r="BF11" s="37">
        <f t="shared" si="4"/>
        <v>56</v>
      </c>
      <c r="BG11" s="31">
        <f t="shared" si="4"/>
        <v>57</v>
      </c>
      <c r="BH11" s="32">
        <f t="shared" si="4"/>
        <v>58</v>
      </c>
      <c r="BI11" s="37">
        <f t="shared" si="4"/>
        <v>59</v>
      </c>
      <c r="BJ11" s="31">
        <f t="shared" si="4"/>
        <v>60</v>
      </c>
      <c r="BK11" s="32">
        <v>61</v>
      </c>
      <c r="BL11" s="37">
        <v>62</v>
      </c>
      <c r="BM11" s="31">
        <f t="shared" ref="BM11:BP11" si="5">+BL11+1</f>
        <v>63</v>
      </c>
      <c r="BN11" s="32">
        <f t="shared" si="5"/>
        <v>64</v>
      </c>
      <c r="BO11" s="37">
        <f t="shared" si="5"/>
        <v>65</v>
      </c>
      <c r="BP11" s="31">
        <f t="shared" si="5"/>
        <v>66</v>
      </c>
    </row>
    <row r="12" spans="1:68" ht="15.75">
      <c r="A12" s="1">
        <v>1</v>
      </c>
      <c r="B12" s="21" t="s">
        <v>3</v>
      </c>
      <c r="C12" s="38">
        <f>150573+827</f>
        <v>151400</v>
      </c>
      <c r="D12" s="38">
        <v>280</v>
      </c>
      <c r="E12" s="69">
        <f>C12+D12</f>
        <v>151680</v>
      </c>
      <c r="F12" s="68">
        <v>154421</v>
      </c>
      <c r="G12" s="38"/>
      <c r="H12" s="69">
        <f>F12+G12</f>
        <v>154421</v>
      </c>
      <c r="I12" s="38">
        <f>156278-2237</f>
        <v>154041</v>
      </c>
      <c r="J12" s="38"/>
      <c r="K12" s="69">
        <f>I12+J12</f>
        <v>154041</v>
      </c>
      <c r="L12" s="38">
        <v>105852</v>
      </c>
      <c r="M12" s="38"/>
      <c r="N12" s="69">
        <f>L12+M12</f>
        <v>105852</v>
      </c>
      <c r="O12" s="38">
        <f>128041-2100</f>
        <v>125941</v>
      </c>
      <c r="P12" s="38"/>
      <c r="Q12" s="69">
        <f>O12+P12</f>
        <v>125941</v>
      </c>
      <c r="R12" s="38">
        <f>C12+F12+I12+L12+O12</f>
        <v>691655</v>
      </c>
      <c r="S12" s="38">
        <f t="shared" ref="S12:T12" si="6">D12+G12+J12+M12+P12</f>
        <v>280</v>
      </c>
      <c r="T12" s="69">
        <f t="shared" si="6"/>
        <v>691935</v>
      </c>
      <c r="U12" s="38">
        <v>57422</v>
      </c>
      <c r="V12" s="38"/>
      <c r="W12" s="69">
        <f>U12+V12</f>
        <v>57422</v>
      </c>
      <c r="X12" s="38">
        <v>50118</v>
      </c>
      <c r="Y12" s="38"/>
      <c r="Z12" s="69">
        <f>X12+Y12</f>
        <v>50118</v>
      </c>
      <c r="AA12" s="38">
        <v>27414</v>
      </c>
      <c r="AB12" s="38"/>
      <c r="AC12" s="69">
        <f>AA12+AB12</f>
        <v>27414</v>
      </c>
      <c r="AD12" s="38">
        <v>34937</v>
      </c>
      <c r="AE12" s="38"/>
      <c r="AF12" s="69">
        <f>AD12+AE12</f>
        <v>34937</v>
      </c>
      <c r="AG12" s="38">
        <v>49631</v>
      </c>
      <c r="AH12" s="38"/>
      <c r="AI12" s="69">
        <f>AG12+AH12</f>
        <v>49631</v>
      </c>
      <c r="AJ12" s="91">
        <v>32131</v>
      </c>
      <c r="AK12" s="38"/>
      <c r="AL12" s="102">
        <f>AJ12+AK12</f>
        <v>32131</v>
      </c>
      <c r="AM12" s="38">
        <v>54861</v>
      </c>
      <c r="AN12" s="38"/>
      <c r="AO12" s="69">
        <f>AM12+AN12</f>
        <v>54861</v>
      </c>
      <c r="AP12" s="38">
        <f>X12+AA12+AD12+AG12+AJ12+AM12+U12</f>
        <v>306514</v>
      </c>
      <c r="AQ12" s="38">
        <f t="shared" ref="AQ12:AR12" si="7">Y12+AB12+AE12+AH12+AK12+AN12+V12</f>
        <v>0</v>
      </c>
      <c r="AR12" s="69">
        <f t="shared" si="7"/>
        <v>306514</v>
      </c>
      <c r="AS12" s="38">
        <v>77526</v>
      </c>
      <c r="AT12" s="38"/>
      <c r="AU12" s="69">
        <f>AS12+AT12</f>
        <v>77526</v>
      </c>
      <c r="AV12" s="38">
        <v>32029</v>
      </c>
      <c r="AW12" s="38"/>
      <c r="AX12" s="69">
        <f>AV12+AW12</f>
        <v>32029</v>
      </c>
      <c r="AY12" s="38">
        <v>72278</v>
      </c>
      <c r="AZ12" s="38"/>
      <c r="BA12" s="69">
        <f>AY12+AZ12</f>
        <v>72278</v>
      </c>
      <c r="BB12" s="38">
        <f>AS12+AV12+AY12</f>
        <v>181833</v>
      </c>
      <c r="BC12" s="38">
        <f t="shared" ref="BC12:BD12" si="8">AT12+AW12+AZ12</f>
        <v>0</v>
      </c>
      <c r="BD12" s="69">
        <f t="shared" si="8"/>
        <v>181833</v>
      </c>
      <c r="BE12" s="38">
        <v>11729</v>
      </c>
      <c r="BF12" s="38"/>
      <c r="BG12" s="69">
        <f>BE12+BF12</f>
        <v>11729</v>
      </c>
      <c r="BH12" s="38">
        <v>20815</v>
      </c>
      <c r="BI12" s="38"/>
      <c r="BJ12" s="69">
        <f>BH12+BI12</f>
        <v>20815</v>
      </c>
      <c r="BK12" s="38">
        <f>BE12+BH12</f>
        <v>32544</v>
      </c>
      <c r="BL12" s="38">
        <f t="shared" ref="BL12:BM12" si="9">BF12+BI12</f>
        <v>0</v>
      </c>
      <c r="BM12" s="69">
        <f t="shared" si="9"/>
        <v>32544</v>
      </c>
      <c r="BN12" s="38">
        <f>R12+AP12+BB12+BK12</f>
        <v>1212546</v>
      </c>
      <c r="BO12" s="38">
        <f t="shared" ref="BO12:BP12" si="10">S12+AQ12+BC12+BL12</f>
        <v>280</v>
      </c>
      <c r="BP12" s="69">
        <f t="shared" si="10"/>
        <v>1212826</v>
      </c>
    </row>
    <row r="13" spans="1:68" ht="15.75">
      <c r="A13" s="2">
        <v>2</v>
      </c>
      <c r="B13" s="15" t="s">
        <v>4</v>
      </c>
      <c r="C13" s="39">
        <f>40631+223</f>
        <v>40854</v>
      </c>
      <c r="D13" s="39"/>
      <c r="E13" s="79">
        <f t="shared" ref="E13:E67" si="11">C13+D13</f>
        <v>40854</v>
      </c>
      <c r="F13" s="70">
        <v>39473</v>
      </c>
      <c r="G13" s="39"/>
      <c r="H13" s="79">
        <f t="shared" ref="H13:H67" si="12">F13+G13</f>
        <v>39473</v>
      </c>
      <c r="I13" s="39">
        <f>41746-603</f>
        <v>41143</v>
      </c>
      <c r="J13" s="39"/>
      <c r="K13" s="79">
        <f t="shared" ref="K13:K67" si="13">I13+J13</f>
        <v>41143</v>
      </c>
      <c r="L13" s="39">
        <v>27754</v>
      </c>
      <c r="M13" s="39"/>
      <c r="N13" s="79">
        <f t="shared" ref="N13:N67" si="14">L13+M13</f>
        <v>27754</v>
      </c>
      <c r="O13" s="39">
        <f>32996-567</f>
        <v>32429</v>
      </c>
      <c r="P13" s="39"/>
      <c r="Q13" s="79">
        <f t="shared" ref="Q13:Q67" si="15">O13+P13</f>
        <v>32429</v>
      </c>
      <c r="R13" s="39">
        <f t="shared" ref="R13:R67" si="16">C13+F13+I13+L13+O13</f>
        <v>181653</v>
      </c>
      <c r="S13" s="39">
        <f t="shared" ref="S13:S67" si="17">D13+G13+J13+M13+P13</f>
        <v>0</v>
      </c>
      <c r="T13" s="79">
        <f t="shared" ref="T13:T67" si="18">E13+H13+K13+N13+Q13</f>
        <v>181653</v>
      </c>
      <c r="U13" s="39">
        <v>14901</v>
      </c>
      <c r="V13" s="39"/>
      <c r="W13" s="79">
        <f t="shared" ref="W13:W67" si="19">U13+V13</f>
        <v>14901</v>
      </c>
      <c r="X13" s="39">
        <v>13293</v>
      </c>
      <c r="Y13" s="39"/>
      <c r="Z13" s="79">
        <f t="shared" ref="Z13:Z67" si="20">X13+Y13</f>
        <v>13293</v>
      </c>
      <c r="AA13" s="39">
        <v>7318</v>
      </c>
      <c r="AB13" s="39"/>
      <c r="AC13" s="79">
        <f t="shared" ref="AC13:AC67" si="21">AA13+AB13</f>
        <v>7318</v>
      </c>
      <c r="AD13" s="39">
        <v>9300</v>
      </c>
      <c r="AE13" s="39"/>
      <c r="AF13" s="79">
        <f t="shared" ref="AF13:AF67" si="22">AD13+AE13</f>
        <v>9300</v>
      </c>
      <c r="AG13" s="39">
        <v>12104</v>
      </c>
      <c r="AH13" s="39"/>
      <c r="AI13" s="79">
        <f t="shared" ref="AI13:AI67" si="23">AG13+AH13</f>
        <v>12104</v>
      </c>
      <c r="AJ13" s="92">
        <v>8563</v>
      </c>
      <c r="AK13" s="39"/>
      <c r="AL13" s="103">
        <f t="shared" ref="AL13:AL67" si="24">AJ13+AK13</f>
        <v>8563</v>
      </c>
      <c r="AM13" s="39">
        <v>13843</v>
      </c>
      <c r="AN13" s="39"/>
      <c r="AO13" s="79">
        <f t="shared" ref="AO13:AO67" si="25">AM13+AN13</f>
        <v>13843</v>
      </c>
      <c r="AP13" s="39">
        <f t="shared" ref="AP13:AP67" si="26">X13+AA13+AD13+AG13+AJ13+AM13+U13</f>
        <v>79322</v>
      </c>
      <c r="AQ13" s="39">
        <f t="shared" ref="AQ13:AQ67" si="27">Y13+AB13+AE13+AH13+AK13+AN13+V13</f>
        <v>0</v>
      </c>
      <c r="AR13" s="79">
        <f t="shared" ref="AR13:AR67" si="28">Z13+AC13+AF13+AI13+AL13+AO13+W13</f>
        <v>79322</v>
      </c>
      <c r="AS13" s="39">
        <v>20713</v>
      </c>
      <c r="AT13" s="39"/>
      <c r="AU13" s="79">
        <f t="shared" ref="AU13:AU67" si="29">AS13+AT13</f>
        <v>20713</v>
      </c>
      <c r="AV13" s="39">
        <v>8409</v>
      </c>
      <c r="AW13" s="39"/>
      <c r="AX13" s="79">
        <f t="shared" ref="AX13:AX67" si="30">AV13+AW13</f>
        <v>8409</v>
      </c>
      <c r="AY13" s="39">
        <v>19370</v>
      </c>
      <c r="AZ13" s="39"/>
      <c r="BA13" s="79">
        <f t="shared" ref="BA13:BA67" si="31">AY13+AZ13</f>
        <v>19370</v>
      </c>
      <c r="BB13" s="39">
        <f t="shared" ref="BB13:BB67" si="32">AS13+AV13+AY13</f>
        <v>48492</v>
      </c>
      <c r="BC13" s="38">
        <f t="shared" ref="BC13:BC67" si="33">AT13+AW13+AZ13</f>
        <v>0</v>
      </c>
      <c r="BD13" s="79">
        <f t="shared" ref="BD13:BD67" si="34">AU13+AX13+BA13</f>
        <v>48492</v>
      </c>
      <c r="BE13" s="39">
        <v>3145</v>
      </c>
      <c r="BF13" s="39"/>
      <c r="BG13" s="79">
        <f t="shared" ref="BG13:BG67" si="35">BE13+BF13</f>
        <v>3145</v>
      </c>
      <c r="BH13" s="39">
        <v>5655</v>
      </c>
      <c r="BI13" s="39"/>
      <c r="BJ13" s="79">
        <f t="shared" ref="BJ13:BJ67" si="36">BH13+BI13</f>
        <v>5655</v>
      </c>
      <c r="BK13" s="39">
        <f t="shared" ref="BK13:BK67" si="37">BE13+BH13</f>
        <v>8800</v>
      </c>
      <c r="BL13" s="39">
        <f t="shared" ref="BL13:BL67" si="38">BF13+BI13</f>
        <v>0</v>
      </c>
      <c r="BM13" s="79">
        <f t="shared" ref="BM13:BM67" si="39">BG13+BJ13</f>
        <v>8800</v>
      </c>
      <c r="BN13" s="39">
        <f t="shared" ref="BN13:BN67" si="40">R13+AP13+BB13+BK13</f>
        <v>318267</v>
      </c>
      <c r="BO13" s="39">
        <f t="shared" ref="BO13:BO67" si="41">S13+AQ13+BC13+BL13</f>
        <v>0</v>
      </c>
      <c r="BP13" s="79">
        <f t="shared" ref="BP13:BP67" si="42">T13+AR13+BD13+BM13</f>
        <v>318267</v>
      </c>
    </row>
    <row r="14" spans="1:68" ht="15.75">
      <c r="A14" s="2">
        <v>3</v>
      </c>
      <c r="B14" s="22" t="s">
        <v>5</v>
      </c>
      <c r="C14" s="39">
        <f>65331+1578</f>
        <v>66909</v>
      </c>
      <c r="D14" s="39"/>
      <c r="E14" s="79">
        <f t="shared" si="11"/>
        <v>66909</v>
      </c>
      <c r="F14" s="70">
        <f>51117+156</f>
        <v>51273</v>
      </c>
      <c r="G14" s="39"/>
      <c r="H14" s="79">
        <f t="shared" si="12"/>
        <v>51273</v>
      </c>
      <c r="I14" s="39">
        <v>38330</v>
      </c>
      <c r="J14" s="39"/>
      <c r="K14" s="79">
        <f t="shared" si="13"/>
        <v>38330</v>
      </c>
      <c r="L14" s="39">
        <f>46667+199</f>
        <v>46866</v>
      </c>
      <c r="M14" s="39"/>
      <c r="N14" s="79">
        <f t="shared" si="14"/>
        <v>46866</v>
      </c>
      <c r="O14" s="39">
        <v>37786</v>
      </c>
      <c r="P14" s="39">
        <v>220</v>
      </c>
      <c r="Q14" s="79">
        <f t="shared" si="15"/>
        <v>38006</v>
      </c>
      <c r="R14" s="39">
        <f t="shared" si="16"/>
        <v>241164</v>
      </c>
      <c r="S14" s="39">
        <f t="shared" si="17"/>
        <v>220</v>
      </c>
      <c r="T14" s="79">
        <f t="shared" si="18"/>
        <v>241384</v>
      </c>
      <c r="U14" s="39">
        <f>33350-1789</f>
        <v>31561</v>
      </c>
      <c r="V14" s="39"/>
      <c r="W14" s="79">
        <f t="shared" si="19"/>
        <v>31561</v>
      </c>
      <c r="X14" s="39">
        <f>25595-585</f>
        <v>25010</v>
      </c>
      <c r="Y14" s="39"/>
      <c r="Z14" s="79">
        <f t="shared" si="20"/>
        <v>25010</v>
      </c>
      <c r="AA14" s="39">
        <v>11515</v>
      </c>
      <c r="AB14" s="39"/>
      <c r="AC14" s="79">
        <f t="shared" si="21"/>
        <v>11515</v>
      </c>
      <c r="AD14" s="39">
        <v>17705</v>
      </c>
      <c r="AE14" s="39"/>
      <c r="AF14" s="79">
        <f t="shared" si="22"/>
        <v>17705</v>
      </c>
      <c r="AG14" s="39">
        <v>31856</v>
      </c>
      <c r="AH14" s="39"/>
      <c r="AI14" s="79">
        <f t="shared" si="23"/>
        <v>31856</v>
      </c>
      <c r="AJ14" s="92">
        <v>16165</v>
      </c>
      <c r="AK14" s="39"/>
      <c r="AL14" s="103">
        <f t="shared" si="24"/>
        <v>16165</v>
      </c>
      <c r="AM14" s="39">
        <f>23277-1</f>
        <v>23276</v>
      </c>
      <c r="AN14" s="39"/>
      <c r="AO14" s="79">
        <f t="shared" si="25"/>
        <v>23276</v>
      </c>
      <c r="AP14" s="39">
        <f t="shared" si="26"/>
        <v>157088</v>
      </c>
      <c r="AQ14" s="39">
        <f t="shared" si="27"/>
        <v>0</v>
      </c>
      <c r="AR14" s="79">
        <f t="shared" si="28"/>
        <v>157088</v>
      </c>
      <c r="AS14" s="39">
        <v>7647</v>
      </c>
      <c r="AT14" s="39"/>
      <c r="AU14" s="79">
        <f t="shared" si="29"/>
        <v>7647</v>
      </c>
      <c r="AV14" s="39">
        <f>9522+828</f>
        <v>10350</v>
      </c>
      <c r="AW14" s="39"/>
      <c r="AX14" s="79">
        <f t="shared" si="30"/>
        <v>10350</v>
      </c>
      <c r="AY14" s="39">
        <v>4592</v>
      </c>
      <c r="AZ14" s="39"/>
      <c r="BA14" s="79">
        <f t="shared" si="31"/>
        <v>4592</v>
      </c>
      <c r="BB14" s="39">
        <f t="shared" si="32"/>
        <v>22589</v>
      </c>
      <c r="BC14" s="38">
        <f t="shared" si="33"/>
        <v>0</v>
      </c>
      <c r="BD14" s="79">
        <f t="shared" si="34"/>
        <v>22589</v>
      </c>
      <c r="BE14" s="39">
        <v>3579</v>
      </c>
      <c r="BF14" s="39"/>
      <c r="BG14" s="79">
        <f t="shared" si="35"/>
        <v>3579</v>
      </c>
      <c r="BH14" s="39">
        <f>23214+450</f>
        <v>23664</v>
      </c>
      <c r="BI14" s="39"/>
      <c r="BJ14" s="79">
        <f t="shared" si="36"/>
        <v>23664</v>
      </c>
      <c r="BK14" s="39">
        <f t="shared" si="37"/>
        <v>27243</v>
      </c>
      <c r="BL14" s="39">
        <f t="shared" si="38"/>
        <v>0</v>
      </c>
      <c r="BM14" s="79">
        <f t="shared" si="39"/>
        <v>27243</v>
      </c>
      <c r="BN14" s="39">
        <f t="shared" si="40"/>
        <v>448084</v>
      </c>
      <c r="BO14" s="39">
        <f t="shared" si="41"/>
        <v>220</v>
      </c>
      <c r="BP14" s="79">
        <f t="shared" si="42"/>
        <v>448304</v>
      </c>
    </row>
    <row r="15" spans="1:68" ht="15.75">
      <c r="A15" s="3">
        <v>4</v>
      </c>
      <c r="B15" s="23" t="s">
        <v>6</v>
      </c>
      <c r="C15" s="39">
        <v>3608</v>
      </c>
      <c r="D15" s="39"/>
      <c r="E15" s="79">
        <f t="shared" si="11"/>
        <v>3608</v>
      </c>
      <c r="F15" s="70">
        <v>2454</v>
      </c>
      <c r="G15" s="39"/>
      <c r="H15" s="79">
        <f t="shared" si="12"/>
        <v>2454</v>
      </c>
      <c r="I15" s="39">
        <v>1204</v>
      </c>
      <c r="J15" s="39"/>
      <c r="K15" s="79">
        <f t="shared" si="13"/>
        <v>1204</v>
      </c>
      <c r="L15" s="39">
        <v>2018</v>
      </c>
      <c r="M15" s="39"/>
      <c r="N15" s="79">
        <f t="shared" si="14"/>
        <v>2018</v>
      </c>
      <c r="O15" s="39">
        <v>2966</v>
      </c>
      <c r="P15" s="39"/>
      <c r="Q15" s="79">
        <f t="shared" si="15"/>
        <v>2966</v>
      </c>
      <c r="R15" s="39">
        <f t="shared" si="16"/>
        <v>12250</v>
      </c>
      <c r="S15" s="39">
        <f t="shared" si="17"/>
        <v>0</v>
      </c>
      <c r="T15" s="79">
        <f t="shared" si="18"/>
        <v>12250</v>
      </c>
      <c r="U15" s="39">
        <v>1564</v>
      </c>
      <c r="V15" s="39"/>
      <c r="W15" s="79">
        <f t="shared" si="19"/>
        <v>1564</v>
      </c>
      <c r="X15" s="39">
        <v>1564</v>
      </c>
      <c r="Y15" s="39"/>
      <c r="Z15" s="79">
        <f t="shared" si="20"/>
        <v>1564</v>
      </c>
      <c r="AA15" s="39">
        <v>22</v>
      </c>
      <c r="AB15" s="39"/>
      <c r="AC15" s="79">
        <f t="shared" si="21"/>
        <v>22</v>
      </c>
      <c r="AD15" s="39">
        <v>270</v>
      </c>
      <c r="AE15" s="39"/>
      <c r="AF15" s="79">
        <f t="shared" si="22"/>
        <v>270</v>
      </c>
      <c r="AG15" s="39">
        <v>1126</v>
      </c>
      <c r="AH15" s="39"/>
      <c r="AI15" s="79">
        <f t="shared" si="23"/>
        <v>1126</v>
      </c>
      <c r="AJ15" s="92">
        <v>1005</v>
      </c>
      <c r="AK15" s="39"/>
      <c r="AL15" s="103">
        <f t="shared" si="24"/>
        <v>1005</v>
      </c>
      <c r="AM15" s="39">
        <v>1285</v>
      </c>
      <c r="AN15" s="39"/>
      <c r="AO15" s="79">
        <f t="shared" si="25"/>
        <v>1285</v>
      </c>
      <c r="AP15" s="39">
        <f t="shared" si="26"/>
        <v>6836</v>
      </c>
      <c r="AQ15" s="39">
        <f t="shared" si="27"/>
        <v>0</v>
      </c>
      <c r="AR15" s="79">
        <f t="shared" si="28"/>
        <v>6836</v>
      </c>
      <c r="AS15" s="39">
        <v>1096</v>
      </c>
      <c r="AT15" s="39"/>
      <c r="AU15" s="79">
        <f t="shared" si="29"/>
        <v>1096</v>
      </c>
      <c r="AV15" s="39">
        <v>157</v>
      </c>
      <c r="AW15" s="39"/>
      <c r="AX15" s="79">
        <f t="shared" si="30"/>
        <v>157</v>
      </c>
      <c r="AY15" s="39">
        <v>1241</v>
      </c>
      <c r="AZ15" s="39"/>
      <c r="BA15" s="79">
        <f t="shared" si="31"/>
        <v>1241</v>
      </c>
      <c r="BB15" s="39">
        <f t="shared" si="32"/>
        <v>2494</v>
      </c>
      <c r="BC15" s="38">
        <f t="shared" si="33"/>
        <v>0</v>
      </c>
      <c r="BD15" s="79">
        <f t="shared" si="34"/>
        <v>2494</v>
      </c>
      <c r="BE15" s="39">
        <v>13</v>
      </c>
      <c r="BF15" s="39"/>
      <c r="BG15" s="79">
        <f t="shared" si="35"/>
        <v>13</v>
      </c>
      <c r="BH15" s="39">
        <v>474</v>
      </c>
      <c r="BI15" s="39"/>
      <c r="BJ15" s="79">
        <f t="shared" si="36"/>
        <v>474</v>
      </c>
      <c r="BK15" s="39">
        <f t="shared" si="37"/>
        <v>487</v>
      </c>
      <c r="BL15" s="39">
        <f t="shared" si="38"/>
        <v>0</v>
      </c>
      <c r="BM15" s="79">
        <f t="shared" si="39"/>
        <v>487</v>
      </c>
      <c r="BN15" s="39">
        <f t="shared" si="40"/>
        <v>22067</v>
      </c>
      <c r="BO15" s="39">
        <f t="shared" si="41"/>
        <v>0</v>
      </c>
      <c r="BP15" s="79">
        <f t="shared" si="42"/>
        <v>22067</v>
      </c>
    </row>
    <row r="16" spans="1:68" ht="15.75">
      <c r="A16" s="2">
        <v>5</v>
      </c>
      <c r="B16" s="24" t="s">
        <v>7</v>
      </c>
      <c r="C16" s="39">
        <f>SUM(C14:C15)</f>
        <v>70517</v>
      </c>
      <c r="D16" s="39">
        <f t="shared" ref="D16:BO16" si="43">SUM(D14:D15)</f>
        <v>0</v>
      </c>
      <c r="E16" s="79">
        <f t="shared" si="11"/>
        <v>70517</v>
      </c>
      <c r="F16" s="70">
        <f t="shared" si="43"/>
        <v>53727</v>
      </c>
      <c r="G16" s="39">
        <f t="shared" si="43"/>
        <v>0</v>
      </c>
      <c r="H16" s="79">
        <f t="shared" si="12"/>
        <v>53727</v>
      </c>
      <c r="I16" s="39">
        <f t="shared" si="43"/>
        <v>39534</v>
      </c>
      <c r="J16" s="39">
        <f t="shared" si="43"/>
        <v>0</v>
      </c>
      <c r="K16" s="79">
        <f t="shared" si="13"/>
        <v>39534</v>
      </c>
      <c r="L16" s="39">
        <f t="shared" si="43"/>
        <v>48884</v>
      </c>
      <c r="M16" s="39">
        <f t="shared" si="43"/>
        <v>0</v>
      </c>
      <c r="N16" s="79">
        <f t="shared" si="14"/>
        <v>48884</v>
      </c>
      <c r="O16" s="39">
        <f t="shared" si="43"/>
        <v>40752</v>
      </c>
      <c r="P16" s="39">
        <f t="shared" si="43"/>
        <v>220</v>
      </c>
      <c r="Q16" s="79">
        <f t="shared" si="15"/>
        <v>40972</v>
      </c>
      <c r="R16" s="34">
        <f t="shared" si="43"/>
        <v>253414</v>
      </c>
      <c r="S16" s="39">
        <f t="shared" si="43"/>
        <v>220</v>
      </c>
      <c r="T16" s="79">
        <f t="shared" si="43"/>
        <v>253634</v>
      </c>
      <c r="U16" s="39">
        <f t="shared" si="43"/>
        <v>33125</v>
      </c>
      <c r="V16" s="39">
        <f t="shared" si="43"/>
        <v>0</v>
      </c>
      <c r="W16" s="79">
        <f t="shared" si="19"/>
        <v>33125</v>
      </c>
      <c r="X16" s="39">
        <f t="shared" si="43"/>
        <v>26574</v>
      </c>
      <c r="Y16" s="39">
        <f t="shared" si="43"/>
        <v>0</v>
      </c>
      <c r="Z16" s="79">
        <f t="shared" si="20"/>
        <v>26574</v>
      </c>
      <c r="AA16" s="39">
        <f t="shared" si="43"/>
        <v>11537</v>
      </c>
      <c r="AB16" s="39">
        <f t="shared" si="43"/>
        <v>0</v>
      </c>
      <c r="AC16" s="79">
        <f t="shared" si="21"/>
        <v>11537</v>
      </c>
      <c r="AD16" s="39">
        <f t="shared" si="43"/>
        <v>17975</v>
      </c>
      <c r="AE16" s="39">
        <f t="shared" si="43"/>
        <v>0</v>
      </c>
      <c r="AF16" s="79">
        <f t="shared" si="22"/>
        <v>17975</v>
      </c>
      <c r="AG16" s="39">
        <f t="shared" si="43"/>
        <v>32982</v>
      </c>
      <c r="AH16" s="39">
        <f t="shared" si="43"/>
        <v>0</v>
      </c>
      <c r="AI16" s="79">
        <f t="shared" si="23"/>
        <v>32982</v>
      </c>
      <c r="AJ16" s="92">
        <f t="shared" si="43"/>
        <v>17170</v>
      </c>
      <c r="AK16" s="39">
        <f t="shared" si="43"/>
        <v>0</v>
      </c>
      <c r="AL16" s="103">
        <f t="shared" si="24"/>
        <v>17170</v>
      </c>
      <c r="AM16" s="39">
        <f t="shared" si="43"/>
        <v>24561</v>
      </c>
      <c r="AN16" s="39">
        <f t="shared" si="43"/>
        <v>0</v>
      </c>
      <c r="AO16" s="79">
        <f t="shared" si="25"/>
        <v>24561</v>
      </c>
      <c r="AP16" s="34">
        <f t="shared" si="26"/>
        <v>163924</v>
      </c>
      <c r="AQ16" s="39">
        <f t="shared" si="27"/>
        <v>0</v>
      </c>
      <c r="AR16" s="79">
        <f t="shared" si="28"/>
        <v>163924</v>
      </c>
      <c r="AS16" s="39">
        <f t="shared" si="43"/>
        <v>8743</v>
      </c>
      <c r="AT16" s="39">
        <f t="shared" si="43"/>
        <v>0</v>
      </c>
      <c r="AU16" s="79">
        <f t="shared" si="29"/>
        <v>8743</v>
      </c>
      <c r="AV16" s="39">
        <f t="shared" si="43"/>
        <v>10507</v>
      </c>
      <c r="AW16" s="39">
        <f t="shared" si="43"/>
        <v>0</v>
      </c>
      <c r="AX16" s="79">
        <f t="shared" si="30"/>
        <v>10507</v>
      </c>
      <c r="AY16" s="39">
        <f t="shared" si="43"/>
        <v>5833</v>
      </c>
      <c r="AZ16" s="39">
        <f t="shared" si="43"/>
        <v>0</v>
      </c>
      <c r="BA16" s="79">
        <f t="shared" si="31"/>
        <v>5833</v>
      </c>
      <c r="BB16" s="34">
        <f t="shared" si="43"/>
        <v>25083</v>
      </c>
      <c r="BC16" s="39">
        <f t="shared" si="43"/>
        <v>0</v>
      </c>
      <c r="BD16" s="79">
        <f t="shared" si="43"/>
        <v>25083</v>
      </c>
      <c r="BE16" s="39">
        <f t="shared" si="43"/>
        <v>3592</v>
      </c>
      <c r="BF16" s="39">
        <f t="shared" si="43"/>
        <v>0</v>
      </c>
      <c r="BG16" s="79">
        <f t="shared" si="35"/>
        <v>3592</v>
      </c>
      <c r="BH16" s="39">
        <f t="shared" si="43"/>
        <v>24138</v>
      </c>
      <c r="BI16" s="39">
        <f t="shared" si="43"/>
        <v>0</v>
      </c>
      <c r="BJ16" s="79">
        <f t="shared" si="36"/>
        <v>24138</v>
      </c>
      <c r="BK16" s="34">
        <f t="shared" si="43"/>
        <v>27730</v>
      </c>
      <c r="BL16" s="39">
        <f t="shared" si="43"/>
        <v>0</v>
      </c>
      <c r="BM16" s="79">
        <f t="shared" si="43"/>
        <v>27730</v>
      </c>
      <c r="BN16" s="34">
        <f t="shared" si="43"/>
        <v>470151</v>
      </c>
      <c r="BO16" s="39">
        <f t="shared" si="43"/>
        <v>220</v>
      </c>
      <c r="BP16" s="79">
        <f t="shared" ref="BP16" si="44">SUM(BP14:BP15)</f>
        <v>470371</v>
      </c>
    </row>
    <row r="17" spans="1:68" ht="16.5" thickBot="1">
      <c r="A17" s="4">
        <v>6</v>
      </c>
      <c r="B17" s="16" t="s">
        <v>8</v>
      </c>
      <c r="C17" s="44">
        <v>19139</v>
      </c>
      <c r="D17" s="44"/>
      <c r="E17" s="80">
        <f t="shared" si="11"/>
        <v>19139</v>
      </c>
      <c r="F17" s="71">
        <v>28033</v>
      </c>
      <c r="G17" s="44"/>
      <c r="H17" s="80">
        <f t="shared" si="12"/>
        <v>28033</v>
      </c>
      <c r="I17" s="44">
        <f>14424+1182</f>
        <v>15606</v>
      </c>
      <c r="J17" s="44"/>
      <c r="K17" s="80">
        <f t="shared" si="13"/>
        <v>15606</v>
      </c>
      <c r="L17" s="44">
        <v>24406</v>
      </c>
      <c r="M17" s="44"/>
      <c r="N17" s="80">
        <f t="shared" si="14"/>
        <v>24406</v>
      </c>
      <c r="O17" s="44">
        <v>15781</v>
      </c>
      <c r="P17" s="44"/>
      <c r="Q17" s="80">
        <f t="shared" si="15"/>
        <v>15781</v>
      </c>
      <c r="R17" s="43">
        <f t="shared" si="16"/>
        <v>102965</v>
      </c>
      <c r="S17" s="44">
        <f t="shared" si="17"/>
        <v>0</v>
      </c>
      <c r="T17" s="80">
        <f t="shared" si="18"/>
        <v>102965</v>
      </c>
      <c r="U17" s="44">
        <v>18079</v>
      </c>
      <c r="V17" s="44"/>
      <c r="W17" s="80">
        <f t="shared" si="19"/>
        <v>18079</v>
      </c>
      <c r="X17" s="44">
        <v>14773</v>
      </c>
      <c r="Y17" s="44"/>
      <c r="Z17" s="80">
        <f t="shared" si="20"/>
        <v>14773</v>
      </c>
      <c r="AA17" s="44">
        <v>7629</v>
      </c>
      <c r="AB17" s="44"/>
      <c r="AC17" s="80">
        <f t="shared" si="21"/>
        <v>7629</v>
      </c>
      <c r="AD17" s="44">
        <f>10080+837</f>
        <v>10917</v>
      </c>
      <c r="AE17" s="44"/>
      <c r="AF17" s="80">
        <f t="shared" si="22"/>
        <v>10917</v>
      </c>
      <c r="AG17" s="44">
        <v>17906</v>
      </c>
      <c r="AH17" s="44"/>
      <c r="AI17" s="80">
        <f t="shared" si="23"/>
        <v>17906</v>
      </c>
      <c r="AJ17" s="93">
        <v>8540</v>
      </c>
      <c r="AK17" s="44"/>
      <c r="AL17" s="104">
        <f t="shared" si="24"/>
        <v>8540</v>
      </c>
      <c r="AM17" s="44">
        <v>14874</v>
      </c>
      <c r="AN17" s="44"/>
      <c r="AO17" s="80">
        <f t="shared" si="25"/>
        <v>14874</v>
      </c>
      <c r="AP17" s="43">
        <f t="shared" si="26"/>
        <v>92718</v>
      </c>
      <c r="AQ17" s="44">
        <f t="shared" si="27"/>
        <v>0</v>
      </c>
      <c r="AR17" s="80">
        <f t="shared" si="28"/>
        <v>92718</v>
      </c>
      <c r="AS17" s="44"/>
      <c r="AT17" s="44"/>
      <c r="AU17" s="80">
        <f t="shared" si="29"/>
        <v>0</v>
      </c>
      <c r="AV17" s="44"/>
      <c r="AW17" s="44"/>
      <c r="AX17" s="80">
        <f t="shared" si="30"/>
        <v>0</v>
      </c>
      <c r="AY17" s="44"/>
      <c r="AZ17" s="44"/>
      <c r="BA17" s="80">
        <f t="shared" si="31"/>
        <v>0</v>
      </c>
      <c r="BB17" s="43">
        <f t="shared" si="32"/>
        <v>0</v>
      </c>
      <c r="BC17" s="44">
        <f t="shared" si="33"/>
        <v>0</v>
      </c>
      <c r="BD17" s="80">
        <f t="shared" si="34"/>
        <v>0</v>
      </c>
      <c r="BE17" s="44"/>
      <c r="BF17" s="44"/>
      <c r="BG17" s="80">
        <f t="shared" si="35"/>
        <v>0</v>
      </c>
      <c r="BH17" s="44"/>
      <c r="BI17" s="44"/>
      <c r="BJ17" s="80">
        <f t="shared" si="36"/>
        <v>0</v>
      </c>
      <c r="BK17" s="43">
        <f t="shared" si="37"/>
        <v>0</v>
      </c>
      <c r="BL17" s="44">
        <f t="shared" si="38"/>
        <v>0</v>
      </c>
      <c r="BM17" s="80">
        <f t="shared" si="39"/>
        <v>0</v>
      </c>
      <c r="BN17" s="43">
        <f t="shared" si="40"/>
        <v>195683</v>
      </c>
      <c r="BO17" s="44">
        <f t="shared" si="41"/>
        <v>0</v>
      </c>
      <c r="BP17" s="80">
        <f t="shared" si="42"/>
        <v>195683</v>
      </c>
    </row>
    <row r="18" spans="1:68" ht="16.5" thickBot="1">
      <c r="A18" s="5">
        <v>7</v>
      </c>
      <c r="B18" s="20" t="s">
        <v>9</v>
      </c>
      <c r="C18" s="42">
        <f>SUM(C12:C13,C16)</f>
        <v>262771</v>
      </c>
      <c r="D18" s="42">
        <f t="shared" ref="D18:BO18" si="45">SUM(D12:D13,D16)</f>
        <v>280</v>
      </c>
      <c r="E18" s="81">
        <f t="shared" si="11"/>
        <v>263051</v>
      </c>
      <c r="F18" s="72">
        <f t="shared" si="45"/>
        <v>247621</v>
      </c>
      <c r="G18" s="42">
        <f t="shared" si="45"/>
        <v>0</v>
      </c>
      <c r="H18" s="81">
        <f t="shared" si="12"/>
        <v>247621</v>
      </c>
      <c r="I18" s="42">
        <f t="shared" si="45"/>
        <v>234718</v>
      </c>
      <c r="J18" s="42">
        <f t="shared" si="45"/>
        <v>0</v>
      </c>
      <c r="K18" s="81">
        <f t="shared" si="13"/>
        <v>234718</v>
      </c>
      <c r="L18" s="42">
        <f t="shared" si="45"/>
        <v>182490</v>
      </c>
      <c r="M18" s="42">
        <f t="shared" si="45"/>
        <v>0</v>
      </c>
      <c r="N18" s="81">
        <f t="shared" si="14"/>
        <v>182490</v>
      </c>
      <c r="O18" s="42">
        <f t="shared" si="45"/>
        <v>199122</v>
      </c>
      <c r="P18" s="42">
        <f t="shared" si="45"/>
        <v>220</v>
      </c>
      <c r="Q18" s="81">
        <f t="shared" si="15"/>
        <v>199342</v>
      </c>
      <c r="R18" s="41">
        <f t="shared" si="45"/>
        <v>1126722</v>
      </c>
      <c r="S18" s="42">
        <f t="shared" si="45"/>
        <v>500</v>
      </c>
      <c r="T18" s="81">
        <f t="shared" si="45"/>
        <v>1127222</v>
      </c>
      <c r="U18" s="42">
        <f t="shared" si="45"/>
        <v>105448</v>
      </c>
      <c r="V18" s="42">
        <f t="shared" si="45"/>
        <v>0</v>
      </c>
      <c r="W18" s="81">
        <f t="shared" si="19"/>
        <v>105448</v>
      </c>
      <c r="X18" s="42">
        <f t="shared" si="45"/>
        <v>89985</v>
      </c>
      <c r="Y18" s="42">
        <f t="shared" si="45"/>
        <v>0</v>
      </c>
      <c r="Z18" s="81">
        <f t="shared" si="20"/>
        <v>89985</v>
      </c>
      <c r="AA18" s="42">
        <f t="shared" si="45"/>
        <v>46269</v>
      </c>
      <c r="AB18" s="42">
        <f t="shared" si="45"/>
        <v>0</v>
      </c>
      <c r="AC18" s="81">
        <f t="shared" si="21"/>
        <v>46269</v>
      </c>
      <c r="AD18" s="42">
        <f t="shared" si="45"/>
        <v>62212</v>
      </c>
      <c r="AE18" s="42">
        <f t="shared" si="45"/>
        <v>0</v>
      </c>
      <c r="AF18" s="81">
        <f t="shared" si="22"/>
        <v>62212</v>
      </c>
      <c r="AG18" s="42">
        <f t="shared" si="45"/>
        <v>94717</v>
      </c>
      <c r="AH18" s="42">
        <f t="shared" si="45"/>
        <v>0</v>
      </c>
      <c r="AI18" s="81">
        <f t="shared" si="23"/>
        <v>94717</v>
      </c>
      <c r="AJ18" s="94">
        <f t="shared" si="45"/>
        <v>57864</v>
      </c>
      <c r="AK18" s="42">
        <f t="shared" si="45"/>
        <v>0</v>
      </c>
      <c r="AL18" s="105">
        <f t="shared" si="24"/>
        <v>57864</v>
      </c>
      <c r="AM18" s="42">
        <f t="shared" si="45"/>
        <v>93265</v>
      </c>
      <c r="AN18" s="42">
        <f t="shared" si="45"/>
        <v>0</v>
      </c>
      <c r="AO18" s="81">
        <f t="shared" si="25"/>
        <v>93265</v>
      </c>
      <c r="AP18" s="41">
        <f t="shared" si="26"/>
        <v>549760</v>
      </c>
      <c r="AQ18" s="42">
        <f t="shared" si="27"/>
        <v>0</v>
      </c>
      <c r="AR18" s="81">
        <f t="shared" si="28"/>
        <v>549760</v>
      </c>
      <c r="AS18" s="42">
        <f t="shared" si="45"/>
        <v>106982</v>
      </c>
      <c r="AT18" s="42">
        <f t="shared" si="45"/>
        <v>0</v>
      </c>
      <c r="AU18" s="81">
        <f t="shared" si="29"/>
        <v>106982</v>
      </c>
      <c r="AV18" s="42">
        <f t="shared" si="45"/>
        <v>50945</v>
      </c>
      <c r="AW18" s="42">
        <f t="shared" si="45"/>
        <v>0</v>
      </c>
      <c r="AX18" s="81">
        <f t="shared" si="30"/>
        <v>50945</v>
      </c>
      <c r="AY18" s="42">
        <f t="shared" si="45"/>
        <v>97481</v>
      </c>
      <c r="AZ18" s="42">
        <f t="shared" si="45"/>
        <v>0</v>
      </c>
      <c r="BA18" s="81">
        <f t="shared" si="31"/>
        <v>97481</v>
      </c>
      <c r="BB18" s="41">
        <f t="shared" si="45"/>
        <v>255408</v>
      </c>
      <c r="BC18" s="42">
        <f t="shared" si="45"/>
        <v>0</v>
      </c>
      <c r="BD18" s="81">
        <f t="shared" si="45"/>
        <v>255408</v>
      </c>
      <c r="BE18" s="42">
        <f t="shared" si="45"/>
        <v>18466</v>
      </c>
      <c r="BF18" s="42">
        <f t="shared" si="45"/>
        <v>0</v>
      </c>
      <c r="BG18" s="81">
        <f t="shared" si="35"/>
        <v>18466</v>
      </c>
      <c r="BH18" s="42">
        <f t="shared" si="45"/>
        <v>50608</v>
      </c>
      <c r="BI18" s="42">
        <f t="shared" si="45"/>
        <v>0</v>
      </c>
      <c r="BJ18" s="81">
        <f t="shared" si="36"/>
        <v>50608</v>
      </c>
      <c r="BK18" s="41">
        <f t="shared" si="45"/>
        <v>69074</v>
      </c>
      <c r="BL18" s="42">
        <f t="shared" si="45"/>
        <v>0</v>
      </c>
      <c r="BM18" s="81">
        <f t="shared" si="45"/>
        <v>69074</v>
      </c>
      <c r="BN18" s="41">
        <f t="shared" si="45"/>
        <v>2000964</v>
      </c>
      <c r="BO18" s="42">
        <f t="shared" si="45"/>
        <v>500</v>
      </c>
      <c r="BP18" s="81">
        <f t="shared" ref="BP18" si="46">SUM(BP12:BP13,BP16)</f>
        <v>2001464</v>
      </c>
    </row>
    <row r="19" spans="1:68" ht="15.75">
      <c r="A19" s="6">
        <v>8</v>
      </c>
      <c r="B19" s="13" t="s">
        <v>10</v>
      </c>
      <c r="C19" s="38"/>
      <c r="D19" s="38"/>
      <c r="E19" s="82">
        <f t="shared" si="11"/>
        <v>0</v>
      </c>
      <c r="F19" s="68"/>
      <c r="G19" s="38"/>
      <c r="H19" s="82">
        <f t="shared" si="12"/>
        <v>0</v>
      </c>
      <c r="I19" s="38"/>
      <c r="J19" s="38"/>
      <c r="K19" s="82">
        <f t="shared" si="13"/>
        <v>0</v>
      </c>
      <c r="L19" s="38"/>
      <c r="M19" s="38"/>
      <c r="N19" s="82">
        <f t="shared" si="14"/>
        <v>0</v>
      </c>
      <c r="O19" s="38"/>
      <c r="P19" s="38"/>
      <c r="Q19" s="82">
        <f t="shared" si="15"/>
        <v>0</v>
      </c>
      <c r="R19" s="33">
        <f t="shared" si="16"/>
        <v>0</v>
      </c>
      <c r="S19" s="38">
        <f t="shared" si="17"/>
        <v>0</v>
      </c>
      <c r="T19" s="82">
        <f t="shared" si="18"/>
        <v>0</v>
      </c>
      <c r="U19" s="38"/>
      <c r="V19" s="38"/>
      <c r="W19" s="82">
        <f t="shared" si="19"/>
        <v>0</v>
      </c>
      <c r="X19" s="38"/>
      <c r="Y19" s="38"/>
      <c r="Z19" s="82">
        <f t="shared" si="20"/>
        <v>0</v>
      </c>
      <c r="AA19" s="38"/>
      <c r="AB19" s="38"/>
      <c r="AC19" s="82">
        <f t="shared" si="21"/>
        <v>0</v>
      </c>
      <c r="AD19" s="38"/>
      <c r="AE19" s="38"/>
      <c r="AF19" s="82">
        <f t="shared" si="22"/>
        <v>0</v>
      </c>
      <c r="AG19" s="38"/>
      <c r="AH19" s="38"/>
      <c r="AI19" s="82">
        <f t="shared" si="23"/>
        <v>0</v>
      </c>
      <c r="AJ19" s="95"/>
      <c r="AK19" s="38"/>
      <c r="AL19" s="106">
        <f t="shared" si="24"/>
        <v>0</v>
      </c>
      <c r="AM19" s="38"/>
      <c r="AN19" s="38"/>
      <c r="AO19" s="82">
        <f t="shared" si="25"/>
        <v>0</v>
      </c>
      <c r="AP19" s="33">
        <f t="shared" si="26"/>
        <v>0</v>
      </c>
      <c r="AQ19" s="38">
        <f t="shared" si="27"/>
        <v>0</v>
      </c>
      <c r="AR19" s="82">
        <f t="shared" si="28"/>
        <v>0</v>
      </c>
      <c r="AS19" s="38"/>
      <c r="AT19" s="38"/>
      <c r="AU19" s="82">
        <f t="shared" si="29"/>
        <v>0</v>
      </c>
      <c r="AV19" s="38"/>
      <c r="AW19" s="38"/>
      <c r="AX19" s="82">
        <f t="shared" si="30"/>
        <v>0</v>
      </c>
      <c r="AY19" s="38"/>
      <c r="AZ19" s="38"/>
      <c r="BA19" s="82">
        <f t="shared" si="31"/>
        <v>0</v>
      </c>
      <c r="BB19" s="33">
        <f t="shared" si="32"/>
        <v>0</v>
      </c>
      <c r="BC19" s="38">
        <f t="shared" si="33"/>
        <v>0</v>
      </c>
      <c r="BD19" s="82">
        <f t="shared" si="34"/>
        <v>0</v>
      </c>
      <c r="BE19" s="38"/>
      <c r="BF19" s="38"/>
      <c r="BG19" s="82">
        <f t="shared" si="35"/>
        <v>0</v>
      </c>
      <c r="BH19" s="38"/>
      <c r="BI19" s="38"/>
      <c r="BJ19" s="82">
        <f t="shared" si="36"/>
        <v>0</v>
      </c>
      <c r="BK19" s="33">
        <f t="shared" si="37"/>
        <v>0</v>
      </c>
      <c r="BL19" s="38">
        <f t="shared" si="38"/>
        <v>0</v>
      </c>
      <c r="BM19" s="82">
        <f t="shared" si="39"/>
        <v>0</v>
      </c>
      <c r="BN19" s="33">
        <f t="shared" si="40"/>
        <v>0</v>
      </c>
      <c r="BO19" s="38">
        <f t="shared" si="41"/>
        <v>0</v>
      </c>
      <c r="BP19" s="82">
        <f t="shared" si="42"/>
        <v>0</v>
      </c>
    </row>
    <row r="20" spans="1:68" ht="15.75">
      <c r="A20" s="2">
        <v>9</v>
      </c>
      <c r="B20" s="15" t="s">
        <v>11</v>
      </c>
      <c r="C20" s="39"/>
      <c r="D20" s="39"/>
      <c r="E20" s="79">
        <f t="shared" si="11"/>
        <v>0</v>
      </c>
      <c r="F20" s="70"/>
      <c r="G20" s="39"/>
      <c r="H20" s="79">
        <f t="shared" si="12"/>
        <v>0</v>
      </c>
      <c r="I20" s="39"/>
      <c r="J20" s="39"/>
      <c r="K20" s="79">
        <f t="shared" si="13"/>
        <v>0</v>
      </c>
      <c r="L20" s="39"/>
      <c r="M20" s="39"/>
      <c r="N20" s="79">
        <f t="shared" si="14"/>
        <v>0</v>
      </c>
      <c r="O20" s="39"/>
      <c r="P20" s="39"/>
      <c r="Q20" s="79">
        <f t="shared" si="15"/>
        <v>0</v>
      </c>
      <c r="R20" s="34">
        <f t="shared" si="16"/>
        <v>0</v>
      </c>
      <c r="S20" s="39">
        <f t="shared" si="17"/>
        <v>0</v>
      </c>
      <c r="T20" s="79">
        <f t="shared" si="18"/>
        <v>0</v>
      </c>
      <c r="U20" s="39"/>
      <c r="V20" s="39"/>
      <c r="W20" s="79">
        <f t="shared" si="19"/>
        <v>0</v>
      </c>
      <c r="X20" s="39"/>
      <c r="Y20" s="39"/>
      <c r="Z20" s="79">
        <f t="shared" si="20"/>
        <v>0</v>
      </c>
      <c r="AA20" s="39"/>
      <c r="AB20" s="39"/>
      <c r="AC20" s="79">
        <f t="shared" si="21"/>
        <v>0</v>
      </c>
      <c r="AD20" s="39"/>
      <c r="AE20" s="39"/>
      <c r="AF20" s="79">
        <f t="shared" si="22"/>
        <v>0</v>
      </c>
      <c r="AG20" s="39"/>
      <c r="AH20" s="39"/>
      <c r="AI20" s="79">
        <f t="shared" si="23"/>
        <v>0</v>
      </c>
      <c r="AJ20" s="92"/>
      <c r="AK20" s="39"/>
      <c r="AL20" s="103">
        <f t="shared" si="24"/>
        <v>0</v>
      </c>
      <c r="AM20" s="39"/>
      <c r="AN20" s="39"/>
      <c r="AO20" s="79">
        <f t="shared" si="25"/>
        <v>0</v>
      </c>
      <c r="AP20" s="34">
        <f t="shared" si="26"/>
        <v>0</v>
      </c>
      <c r="AQ20" s="39">
        <f t="shared" si="27"/>
        <v>0</v>
      </c>
      <c r="AR20" s="79">
        <f t="shared" si="28"/>
        <v>0</v>
      </c>
      <c r="AS20" s="39"/>
      <c r="AT20" s="39"/>
      <c r="AU20" s="79">
        <f t="shared" si="29"/>
        <v>0</v>
      </c>
      <c r="AV20" s="39"/>
      <c r="AW20" s="39"/>
      <c r="AX20" s="79">
        <f t="shared" si="30"/>
        <v>0</v>
      </c>
      <c r="AY20" s="39"/>
      <c r="AZ20" s="39"/>
      <c r="BA20" s="79">
        <f t="shared" si="31"/>
        <v>0</v>
      </c>
      <c r="BB20" s="34">
        <f t="shared" si="32"/>
        <v>0</v>
      </c>
      <c r="BC20" s="39">
        <f t="shared" si="33"/>
        <v>0</v>
      </c>
      <c r="BD20" s="79">
        <f t="shared" si="34"/>
        <v>0</v>
      </c>
      <c r="BE20" s="39"/>
      <c r="BF20" s="39"/>
      <c r="BG20" s="79">
        <f t="shared" si="35"/>
        <v>0</v>
      </c>
      <c r="BH20" s="39"/>
      <c r="BI20" s="39"/>
      <c r="BJ20" s="79">
        <f t="shared" si="36"/>
        <v>0</v>
      </c>
      <c r="BK20" s="34">
        <f t="shared" si="37"/>
        <v>0</v>
      </c>
      <c r="BL20" s="39">
        <f t="shared" si="38"/>
        <v>0</v>
      </c>
      <c r="BM20" s="79">
        <f t="shared" si="39"/>
        <v>0</v>
      </c>
      <c r="BN20" s="34">
        <f t="shared" si="40"/>
        <v>0</v>
      </c>
      <c r="BO20" s="39">
        <f t="shared" si="41"/>
        <v>0</v>
      </c>
      <c r="BP20" s="79">
        <f t="shared" si="42"/>
        <v>0</v>
      </c>
    </row>
    <row r="21" spans="1:68" ht="15.75">
      <c r="A21" s="6">
        <v>10</v>
      </c>
      <c r="B21" s="13" t="s">
        <v>12</v>
      </c>
      <c r="C21" s="39">
        <f>3002+804</f>
        <v>3806</v>
      </c>
      <c r="D21" s="39"/>
      <c r="E21" s="79">
        <f t="shared" si="11"/>
        <v>3806</v>
      </c>
      <c r="F21" s="70">
        <v>5761</v>
      </c>
      <c r="G21" s="39"/>
      <c r="H21" s="79">
        <f t="shared" si="12"/>
        <v>5761</v>
      </c>
      <c r="I21" s="39">
        <v>7155</v>
      </c>
      <c r="J21" s="39"/>
      <c r="K21" s="79">
        <f t="shared" si="13"/>
        <v>7155</v>
      </c>
      <c r="L21" s="39">
        <v>5794</v>
      </c>
      <c r="M21" s="39"/>
      <c r="N21" s="79">
        <f t="shared" si="14"/>
        <v>5794</v>
      </c>
      <c r="O21" s="39">
        <v>4600</v>
      </c>
      <c r="P21" s="39"/>
      <c r="Q21" s="79">
        <f t="shared" si="15"/>
        <v>4600</v>
      </c>
      <c r="R21" s="34">
        <f t="shared" si="16"/>
        <v>27116</v>
      </c>
      <c r="S21" s="39">
        <f t="shared" si="17"/>
        <v>0</v>
      </c>
      <c r="T21" s="79">
        <f t="shared" si="18"/>
        <v>27116</v>
      </c>
      <c r="U21" s="39">
        <f>1562+1789</f>
        <v>3351</v>
      </c>
      <c r="V21" s="39"/>
      <c r="W21" s="79">
        <f t="shared" si="19"/>
        <v>3351</v>
      </c>
      <c r="X21" s="39">
        <f>462+585</f>
        <v>1047</v>
      </c>
      <c r="Y21" s="39"/>
      <c r="Z21" s="79">
        <f t="shared" si="20"/>
        <v>1047</v>
      </c>
      <c r="AA21" s="39">
        <v>2316</v>
      </c>
      <c r="AB21" s="39"/>
      <c r="AC21" s="79">
        <f t="shared" si="21"/>
        <v>2316</v>
      </c>
      <c r="AD21" s="39">
        <v>1384</v>
      </c>
      <c r="AE21" s="39"/>
      <c r="AF21" s="79">
        <f t="shared" si="22"/>
        <v>1384</v>
      </c>
      <c r="AG21" s="39">
        <v>1920</v>
      </c>
      <c r="AH21" s="39"/>
      <c r="AI21" s="79">
        <f t="shared" si="23"/>
        <v>1920</v>
      </c>
      <c r="AJ21" s="92">
        <v>2167</v>
      </c>
      <c r="AK21" s="39"/>
      <c r="AL21" s="103">
        <f t="shared" si="24"/>
        <v>2167</v>
      </c>
      <c r="AM21" s="39">
        <v>3248</v>
      </c>
      <c r="AN21" s="39"/>
      <c r="AO21" s="79">
        <f t="shared" si="25"/>
        <v>3248</v>
      </c>
      <c r="AP21" s="34">
        <f t="shared" si="26"/>
        <v>15433</v>
      </c>
      <c r="AQ21" s="39">
        <f t="shared" si="27"/>
        <v>0</v>
      </c>
      <c r="AR21" s="79">
        <f t="shared" si="28"/>
        <v>15433</v>
      </c>
      <c r="AS21" s="39">
        <v>4</v>
      </c>
      <c r="AT21" s="39"/>
      <c r="AU21" s="79">
        <f t="shared" si="29"/>
        <v>4</v>
      </c>
      <c r="AV21" s="39">
        <v>637</v>
      </c>
      <c r="AW21" s="39"/>
      <c r="AX21" s="79">
        <f t="shared" si="30"/>
        <v>637</v>
      </c>
      <c r="AY21" s="39">
        <v>1315</v>
      </c>
      <c r="AZ21" s="39"/>
      <c r="BA21" s="79">
        <f t="shared" si="31"/>
        <v>1315</v>
      </c>
      <c r="BB21" s="34">
        <f t="shared" si="32"/>
        <v>1956</v>
      </c>
      <c r="BC21" s="39">
        <f t="shared" si="33"/>
        <v>0</v>
      </c>
      <c r="BD21" s="79">
        <f t="shared" si="34"/>
        <v>1956</v>
      </c>
      <c r="BE21" s="39">
        <v>379</v>
      </c>
      <c r="BF21" s="39"/>
      <c r="BG21" s="79">
        <f t="shared" si="35"/>
        <v>379</v>
      </c>
      <c r="BH21" s="39">
        <v>2805</v>
      </c>
      <c r="BI21" s="39"/>
      <c r="BJ21" s="79">
        <f t="shared" si="36"/>
        <v>2805</v>
      </c>
      <c r="BK21" s="34">
        <f t="shared" si="37"/>
        <v>3184</v>
      </c>
      <c r="BL21" s="39">
        <f t="shared" si="38"/>
        <v>0</v>
      </c>
      <c r="BM21" s="79">
        <f t="shared" si="39"/>
        <v>3184</v>
      </c>
      <c r="BN21" s="34">
        <f t="shared" si="40"/>
        <v>47689</v>
      </c>
      <c r="BO21" s="39">
        <f t="shared" si="41"/>
        <v>0</v>
      </c>
      <c r="BP21" s="79">
        <f t="shared" si="42"/>
        <v>47689</v>
      </c>
    </row>
    <row r="22" spans="1:68" ht="15.75">
      <c r="A22" s="2">
        <v>11</v>
      </c>
      <c r="B22" s="25" t="s">
        <v>54</v>
      </c>
      <c r="C22" s="39"/>
      <c r="D22" s="39"/>
      <c r="E22" s="79">
        <f t="shared" si="11"/>
        <v>0</v>
      </c>
      <c r="F22" s="70"/>
      <c r="G22" s="39"/>
      <c r="H22" s="79">
        <f t="shared" si="12"/>
        <v>0</v>
      </c>
      <c r="I22" s="39"/>
      <c r="J22" s="39"/>
      <c r="K22" s="79">
        <f t="shared" si="13"/>
        <v>0</v>
      </c>
      <c r="L22" s="39"/>
      <c r="M22" s="39"/>
      <c r="N22" s="79">
        <f t="shared" si="14"/>
        <v>0</v>
      </c>
      <c r="O22" s="39"/>
      <c r="P22" s="39"/>
      <c r="Q22" s="79">
        <f t="shared" si="15"/>
        <v>0</v>
      </c>
      <c r="R22" s="34">
        <f t="shared" si="16"/>
        <v>0</v>
      </c>
      <c r="S22" s="39">
        <f t="shared" si="17"/>
        <v>0</v>
      </c>
      <c r="T22" s="79">
        <f t="shared" si="18"/>
        <v>0</v>
      </c>
      <c r="U22" s="39"/>
      <c r="V22" s="39"/>
      <c r="W22" s="79">
        <f t="shared" si="19"/>
        <v>0</v>
      </c>
      <c r="X22" s="39"/>
      <c r="Y22" s="39"/>
      <c r="Z22" s="79">
        <f t="shared" si="20"/>
        <v>0</v>
      </c>
      <c r="AA22" s="39"/>
      <c r="AB22" s="39"/>
      <c r="AC22" s="79">
        <f t="shared" si="21"/>
        <v>0</v>
      </c>
      <c r="AD22" s="39"/>
      <c r="AE22" s="39"/>
      <c r="AF22" s="79">
        <f t="shared" si="22"/>
        <v>0</v>
      </c>
      <c r="AG22" s="39"/>
      <c r="AH22" s="39"/>
      <c r="AI22" s="79">
        <f t="shared" si="23"/>
        <v>0</v>
      </c>
      <c r="AJ22" s="92"/>
      <c r="AK22" s="39"/>
      <c r="AL22" s="103">
        <f t="shared" si="24"/>
        <v>0</v>
      </c>
      <c r="AM22" s="39"/>
      <c r="AN22" s="39"/>
      <c r="AO22" s="79">
        <f t="shared" si="25"/>
        <v>0</v>
      </c>
      <c r="AP22" s="34">
        <f t="shared" si="26"/>
        <v>0</v>
      </c>
      <c r="AQ22" s="39">
        <f t="shared" si="27"/>
        <v>0</v>
      </c>
      <c r="AR22" s="79">
        <f t="shared" si="28"/>
        <v>0</v>
      </c>
      <c r="AS22" s="39"/>
      <c r="AT22" s="39"/>
      <c r="AU22" s="79">
        <f t="shared" si="29"/>
        <v>0</v>
      </c>
      <c r="AV22" s="39"/>
      <c r="AW22" s="39"/>
      <c r="AX22" s="79">
        <f t="shared" si="30"/>
        <v>0</v>
      </c>
      <c r="AY22" s="39"/>
      <c r="AZ22" s="39"/>
      <c r="BA22" s="79">
        <f t="shared" si="31"/>
        <v>0</v>
      </c>
      <c r="BB22" s="34">
        <f t="shared" si="32"/>
        <v>0</v>
      </c>
      <c r="BC22" s="39">
        <f t="shared" si="33"/>
        <v>0</v>
      </c>
      <c r="BD22" s="79">
        <f t="shared" si="34"/>
        <v>0</v>
      </c>
      <c r="BE22" s="39"/>
      <c r="BF22" s="39"/>
      <c r="BG22" s="79">
        <f t="shared" si="35"/>
        <v>0</v>
      </c>
      <c r="BH22" s="39"/>
      <c r="BI22" s="39"/>
      <c r="BJ22" s="79">
        <f t="shared" si="36"/>
        <v>0</v>
      </c>
      <c r="BK22" s="34">
        <f t="shared" si="37"/>
        <v>0</v>
      </c>
      <c r="BL22" s="39">
        <f t="shared" si="38"/>
        <v>0</v>
      </c>
      <c r="BM22" s="79">
        <f t="shared" si="39"/>
        <v>0</v>
      </c>
      <c r="BN22" s="34">
        <f t="shared" si="40"/>
        <v>0</v>
      </c>
      <c r="BO22" s="39">
        <f t="shared" si="41"/>
        <v>0</v>
      </c>
      <c r="BP22" s="79">
        <f t="shared" si="42"/>
        <v>0</v>
      </c>
    </row>
    <row r="23" spans="1:68" ht="16.5" thickBot="1">
      <c r="A23" s="1">
        <v>12</v>
      </c>
      <c r="B23" s="26" t="s">
        <v>55</v>
      </c>
      <c r="C23" s="40"/>
      <c r="D23" s="40"/>
      <c r="E23" s="83">
        <f t="shared" si="11"/>
        <v>0</v>
      </c>
      <c r="F23" s="73"/>
      <c r="G23" s="40"/>
      <c r="H23" s="83">
        <f t="shared" si="12"/>
        <v>0</v>
      </c>
      <c r="I23" s="40"/>
      <c r="J23" s="40"/>
      <c r="K23" s="83">
        <f t="shared" si="13"/>
        <v>0</v>
      </c>
      <c r="L23" s="40"/>
      <c r="M23" s="40"/>
      <c r="N23" s="83">
        <f t="shared" si="14"/>
        <v>0</v>
      </c>
      <c r="O23" s="40"/>
      <c r="P23" s="40"/>
      <c r="Q23" s="83">
        <f t="shared" si="15"/>
        <v>0</v>
      </c>
      <c r="R23" s="35">
        <f t="shared" si="16"/>
        <v>0</v>
      </c>
      <c r="S23" s="40">
        <f t="shared" si="17"/>
        <v>0</v>
      </c>
      <c r="T23" s="83">
        <f t="shared" si="18"/>
        <v>0</v>
      </c>
      <c r="U23" s="40"/>
      <c r="V23" s="40"/>
      <c r="W23" s="83">
        <f t="shared" si="19"/>
        <v>0</v>
      </c>
      <c r="X23" s="40"/>
      <c r="Y23" s="40"/>
      <c r="Z23" s="83">
        <f t="shared" si="20"/>
        <v>0</v>
      </c>
      <c r="AA23" s="40"/>
      <c r="AB23" s="40"/>
      <c r="AC23" s="83">
        <f t="shared" si="21"/>
        <v>0</v>
      </c>
      <c r="AD23" s="40"/>
      <c r="AE23" s="40"/>
      <c r="AF23" s="83">
        <f t="shared" si="22"/>
        <v>0</v>
      </c>
      <c r="AG23" s="40"/>
      <c r="AH23" s="40"/>
      <c r="AI23" s="83">
        <f t="shared" si="23"/>
        <v>0</v>
      </c>
      <c r="AJ23" s="96"/>
      <c r="AK23" s="40"/>
      <c r="AL23" s="107">
        <f t="shared" si="24"/>
        <v>0</v>
      </c>
      <c r="AM23" s="40"/>
      <c r="AN23" s="40"/>
      <c r="AO23" s="83">
        <f t="shared" si="25"/>
        <v>0</v>
      </c>
      <c r="AP23" s="35">
        <f t="shared" si="26"/>
        <v>0</v>
      </c>
      <c r="AQ23" s="40">
        <f t="shared" si="27"/>
        <v>0</v>
      </c>
      <c r="AR23" s="83">
        <f t="shared" si="28"/>
        <v>0</v>
      </c>
      <c r="AS23" s="40"/>
      <c r="AT23" s="40"/>
      <c r="AU23" s="83">
        <f t="shared" si="29"/>
        <v>0</v>
      </c>
      <c r="AV23" s="40"/>
      <c r="AW23" s="40"/>
      <c r="AX23" s="83">
        <f t="shared" si="30"/>
        <v>0</v>
      </c>
      <c r="AY23" s="40"/>
      <c r="AZ23" s="40"/>
      <c r="BA23" s="83">
        <f t="shared" si="31"/>
        <v>0</v>
      </c>
      <c r="BB23" s="35">
        <f t="shared" si="32"/>
        <v>0</v>
      </c>
      <c r="BC23" s="40">
        <f t="shared" si="33"/>
        <v>0</v>
      </c>
      <c r="BD23" s="83">
        <f t="shared" si="34"/>
        <v>0</v>
      </c>
      <c r="BE23" s="40"/>
      <c r="BF23" s="40"/>
      <c r="BG23" s="83">
        <f t="shared" si="35"/>
        <v>0</v>
      </c>
      <c r="BH23" s="40"/>
      <c r="BI23" s="40"/>
      <c r="BJ23" s="83">
        <f t="shared" si="36"/>
        <v>0</v>
      </c>
      <c r="BK23" s="35">
        <f t="shared" si="37"/>
        <v>0</v>
      </c>
      <c r="BL23" s="40">
        <f t="shared" si="38"/>
        <v>0</v>
      </c>
      <c r="BM23" s="83">
        <f t="shared" si="39"/>
        <v>0</v>
      </c>
      <c r="BN23" s="35">
        <f t="shared" si="40"/>
        <v>0</v>
      </c>
      <c r="BO23" s="40">
        <f t="shared" si="41"/>
        <v>0</v>
      </c>
      <c r="BP23" s="83">
        <f t="shared" si="42"/>
        <v>0</v>
      </c>
    </row>
    <row r="24" spans="1:68" ht="16.5" thickBot="1">
      <c r="A24" s="5">
        <v>13</v>
      </c>
      <c r="B24" s="27" t="s">
        <v>13</v>
      </c>
      <c r="C24" s="42">
        <f t="shared" ref="C24:BN24" si="47">SUM(C19:C23)</f>
        <v>3806</v>
      </c>
      <c r="D24" s="42">
        <f t="shared" si="47"/>
        <v>0</v>
      </c>
      <c r="E24" s="81">
        <f t="shared" si="11"/>
        <v>3806</v>
      </c>
      <c r="F24" s="72">
        <f t="shared" si="47"/>
        <v>5761</v>
      </c>
      <c r="G24" s="42">
        <f t="shared" si="47"/>
        <v>0</v>
      </c>
      <c r="H24" s="81">
        <f t="shared" si="12"/>
        <v>5761</v>
      </c>
      <c r="I24" s="42">
        <f t="shared" si="47"/>
        <v>7155</v>
      </c>
      <c r="J24" s="42">
        <f t="shared" si="47"/>
        <v>0</v>
      </c>
      <c r="K24" s="81">
        <f t="shared" si="13"/>
        <v>7155</v>
      </c>
      <c r="L24" s="42">
        <f t="shared" si="47"/>
        <v>5794</v>
      </c>
      <c r="M24" s="42">
        <f t="shared" si="47"/>
        <v>0</v>
      </c>
      <c r="N24" s="81">
        <f t="shared" si="14"/>
        <v>5794</v>
      </c>
      <c r="O24" s="42">
        <f t="shared" si="47"/>
        <v>4600</v>
      </c>
      <c r="P24" s="42">
        <f t="shared" si="47"/>
        <v>0</v>
      </c>
      <c r="Q24" s="81">
        <f t="shared" si="15"/>
        <v>4600</v>
      </c>
      <c r="R24" s="41">
        <f t="shared" si="47"/>
        <v>27116</v>
      </c>
      <c r="S24" s="42">
        <f t="shared" si="47"/>
        <v>0</v>
      </c>
      <c r="T24" s="81">
        <f t="shared" si="47"/>
        <v>27116</v>
      </c>
      <c r="U24" s="42">
        <f t="shared" si="47"/>
        <v>3351</v>
      </c>
      <c r="V24" s="42">
        <f t="shared" si="47"/>
        <v>0</v>
      </c>
      <c r="W24" s="81">
        <f t="shared" si="19"/>
        <v>3351</v>
      </c>
      <c r="X24" s="42">
        <f t="shared" si="47"/>
        <v>1047</v>
      </c>
      <c r="Y24" s="42">
        <f t="shared" si="47"/>
        <v>0</v>
      </c>
      <c r="Z24" s="81">
        <f t="shared" si="20"/>
        <v>1047</v>
      </c>
      <c r="AA24" s="42">
        <f t="shared" si="47"/>
        <v>2316</v>
      </c>
      <c r="AB24" s="42">
        <f t="shared" si="47"/>
        <v>0</v>
      </c>
      <c r="AC24" s="81">
        <f t="shared" si="21"/>
        <v>2316</v>
      </c>
      <c r="AD24" s="42">
        <f t="shared" si="47"/>
        <v>1384</v>
      </c>
      <c r="AE24" s="42">
        <f t="shared" si="47"/>
        <v>0</v>
      </c>
      <c r="AF24" s="81">
        <f t="shared" si="22"/>
        <v>1384</v>
      </c>
      <c r="AG24" s="42">
        <f t="shared" si="47"/>
        <v>1920</v>
      </c>
      <c r="AH24" s="42">
        <f t="shared" si="47"/>
        <v>0</v>
      </c>
      <c r="AI24" s="81">
        <f t="shared" si="23"/>
        <v>1920</v>
      </c>
      <c r="AJ24" s="94">
        <f t="shared" si="47"/>
        <v>2167</v>
      </c>
      <c r="AK24" s="42">
        <f t="shared" si="47"/>
        <v>0</v>
      </c>
      <c r="AL24" s="105">
        <f t="shared" si="24"/>
        <v>2167</v>
      </c>
      <c r="AM24" s="42">
        <f t="shared" si="47"/>
        <v>3248</v>
      </c>
      <c r="AN24" s="42">
        <f t="shared" si="47"/>
        <v>0</v>
      </c>
      <c r="AO24" s="81">
        <f t="shared" si="25"/>
        <v>3248</v>
      </c>
      <c r="AP24" s="41">
        <f t="shared" si="26"/>
        <v>15433</v>
      </c>
      <c r="AQ24" s="42">
        <f t="shared" si="27"/>
        <v>0</v>
      </c>
      <c r="AR24" s="81">
        <f t="shared" si="28"/>
        <v>15433</v>
      </c>
      <c r="AS24" s="42">
        <f t="shared" si="47"/>
        <v>4</v>
      </c>
      <c r="AT24" s="42">
        <f t="shared" si="47"/>
        <v>0</v>
      </c>
      <c r="AU24" s="81">
        <f t="shared" si="29"/>
        <v>4</v>
      </c>
      <c r="AV24" s="42">
        <f t="shared" si="47"/>
        <v>637</v>
      </c>
      <c r="AW24" s="42">
        <f t="shared" si="47"/>
        <v>0</v>
      </c>
      <c r="AX24" s="81">
        <f t="shared" si="30"/>
        <v>637</v>
      </c>
      <c r="AY24" s="42">
        <f t="shared" si="47"/>
        <v>1315</v>
      </c>
      <c r="AZ24" s="42">
        <f t="shared" si="47"/>
        <v>0</v>
      </c>
      <c r="BA24" s="81">
        <f t="shared" si="31"/>
        <v>1315</v>
      </c>
      <c r="BB24" s="41">
        <f t="shared" si="47"/>
        <v>1956</v>
      </c>
      <c r="BC24" s="42">
        <f t="shared" si="47"/>
        <v>0</v>
      </c>
      <c r="BD24" s="81">
        <f t="shared" si="47"/>
        <v>1956</v>
      </c>
      <c r="BE24" s="42">
        <f t="shared" si="47"/>
        <v>379</v>
      </c>
      <c r="BF24" s="42">
        <f t="shared" si="47"/>
        <v>0</v>
      </c>
      <c r="BG24" s="81">
        <f t="shared" si="35"/>
        <v>379</v>
      </c>
      <c r="BH24" s="42">
        <f t="shared" si="47"/>
        <v>2805</v>
      </c>
      <c r="BI24" s="42">
        <f t="shared" si="47"/>
        <v>0</v>
      </c>
      <c r="BJ24" s="81">
        <f t="shared" si="36"/>
        <v>2805</v>
      </c>
      <c r="BK24" s="41">
        <f t="shared" si="47"/>
        <v>3184</v>
      </c>
      <c r="BL24" s="42">
        <f t="shared" si="47"/>
        <v>0</v>
      </c>
      <c r="BM24" s="81">
        <f t="shared" si="47"/>
        <v>3184</v>
      </c>
      <c r="BN24" s="41">
        <f t="shared" si="47"/>
        <v>47689</v>
      </c>
      <c r="BO24" s="42">
        <f t="shared" ref="BO24:BP24" si="48">SUM(BO19:BO23)</f>
        <v>0</v>
      </c>
      <c r="BP24" s="81">
        <f t="shared" si="48"/>
        <v>47689</v>
      </c>
    </row>
    <row r="25" spans="1:68" ht="15.75">
      <c r="A25" s="6">
        <v>14</v>
      </c>
      <c r="B25" s="13" t="s">
        <v>14</v>
      </c>
      <c r="C25" s="38"/>
      <c r="D25" s="38"/>
      <c r="E25" s="82">
        <f t="shared" si="11"/>
        <v>0</v>
      </c>
      <c r="F25" s="68"/>
      <c r="G25" s="38"/>
      <c r="H25" s="82">
        <f t="shared" si="12"/>
        <v>0</v>
      </c>
      <c r="I25" s="38"/>
      <c r="J25" s="38"/>
      <c r="K25" s="82">
        <f t="shared" si="13"/>
        <v>0</v>
      </c>
      <c r="L25" s="38"/>
      <c r="M25" s="38"/>
      <c r="N25" s="82">
        <f t="shared" si="14"/>
        <v>0</v>
      </c>
      <c r="O25" s="38"/>
      <c r="P25" s="38"/>
      <c r="Q25" s="82">
        <f t="shared" si="15"/>
        <v>0</v>
      </c>
      <c r="R25" s="33">
        <f t="shared" si="16"/>
        <v>0</v>
      </c>
      <c r="S25" s="38">
        <f t="shared" si="17"/>
        <v>0</v>
      </c>
      <c r="T25" s="82">
        <f t="shared" si="18"/>
        <v>0</v>
      </c>
      <c r="U25" s="38"/>
      <c r="V25" s="38"/>
      <c r="W25" s="82">
        <f t="shared" si="19"/>
        <v>0</v>
      </c>
      <c r="X25" s="38"/>
      <c r="Y25" s="38"/>
      <c r="Z25" s="82">
        <f t="shared" si="20"/>
        <v>0</v>
      </c>
      <c r="AA25" s="38"/>
      <c r="AB25" s="38"/>
      <c r="AC25" s="82">
        <f t="shared" si="21"/>
        <v>0</v>
      </c>
      <c r="AD25" s="38"/>
      <c r="AE25" s="38"/>
      <c r="AF25" s="82">
        <f t="shared" si="22"/>
        <v>0</v>
      </c>
      <c r="AG25" s="38"/>
      <c r="AH25" s="38"/>
      <c r="AI25" s="82">
        <f t="shared" si="23"/>
        <v>0</v>
      </c>
      <c r="AJ25" s="95"/>
      <c r="AK25" s="38"/>
      <c r="AL25" s="106">
        <f t="shared" si="24"/>
        <v>0</v>
      </c>
      <c r="AM25" s="38"/>
      <c r="AN25" s="38"/>
      <c r="AO25" s="82">
        <f t="shared" si="25"/>
        <v>0</v>
      </c>
      <c r="AP25" s="33">
        <f t="shared" si="26"/>
        <v>0</v>
      </c>
      <c r="AQ25" s="38">
        <f t="shared" si="27"/>
        <v>0</v>
      </c>
      <c r="AR25" s="82">
        <f t="shared" si="28"/>
        <v>0</v>
      </c>
      <c r="AS25" s="38"/>
      <c r="AT25" s="38"/>
      <c r="AU25" s="82">
        <f t="shared" si="29"/>
        <v>0</v>
      </c>
      <c r="AV25" s="38"/>
      <c r="AW25" s="38"/>
      <c r="AX25" s="82">
        <f t="shared" si="30"/>
        <v>0</v>
      </c>
      <c r="AY25" s="38"/>
      <c r="AZ25" s="38"/>
      <c r="BA25" s="82">
        <f t="shared" si="31"/>
        <v>0</v>
      </c>
      <c r="BB25" s="33">
        <f t="shared" si="32"/>
        <v>0</v>
      </c>
      <c r="BC25" s="38">
        <f t="shared" si="33"/>
        <v>0</v>
      </c>
      <c r="BD25" s="82">
        <f t="shared" si="34"/>
        <v>0</v>
      </c>
      <c r="BE25" s="38"/>
      <c r="BF25" s="38"/>
      <c r="BG25" s="82">
        <f t="shared" si="35"/>
        <v>0</v>
      </c>
      <c r="BH25" s="38"/>
      <c r="BI25" s="38"/>
      <c r="BJ25" s="82">
        <f t="shared" si="36"/>
        <v>0</v>
      </c>
      <c r="BK25" s="33">
        <f t="shared" si="37"/>
        <v>0</v>
      </c>
      <c r="BL25" s="38">
        <f t="shared" si="38"/>
        <v>0</v>
      </c>
      <c r="BM25" s="82">
        <f t="shared" si="39"/>
        <v>0</v>
      </c>
      <c r="BN25" s="33">
        <f t="shared" si="40"/>
        <v>0</v>
      </c>
      <c r="BO25" s="38">
        <f t="shared" si="41"/>
        <v>0</v>
      </c>
      <c r="BP25" s="82">
        <f t="shared" si="42"/>
        <v>0</v>
      </c>
    </row>
    <row r="26" spans="1:68" ht="15.75">
      <c r="A26" s="2">
        <v>15</v>
      </c>
      <c r="B26" s="15" t="s">
        <v>15</v>
      </c>
      <c r="C26" s="39"/>
      <c r="D26" s="39"/>
      <c r="E26" s="79">
        <f t="shared" si="11"/>
        <v>0</v>
      </c>
      <c r="F26" s="70"/>
      <c r="G26" s="39"/>
      <c r="H26" s="79">
        <f t="shared" si="12"/>
        <v>0</v>
      </c>
      <c r="I26" s="39"/>
      <c r="J26" s="39"/>
      <c r="K26" s="79">
        <f t="shared" si="13"/>
        <v>0</v>
      </c>
      <c r="L26" s="39"/>
      <c r="M26" s="39"/>
      <c r="N26" s="79">
        <f t="shared" si="14"/>
        <v>0</v>
      </c>
      <c r="O26" s="39"/>
      <c r="P26" s="39"/>
      <c r="Q26" s="79">
        <f t="shared" si="15"/>
        <v>0</v>
      </c>
      <c r="R26" s="34">
        <f t="shared" si="16"/>
        <v>0</v>
      </c>
      <c r="S26" s="39">
        <f t="shared" si="17"/>
        <v>0</v>
      </c>
      <c r="T26" s="79">
        <f t="shared" si="18"/>
        <v>0</v>
      </c>
      <c r="U26" s="39"/>
      <c r="V26" s="39"/>
      <c r="W26" s="79">
        <f t="shared" si="19"/>
        <v>0</v>
      </c>
      <c r="X26" s="39"/>
      <c r="Y26" s="39"/>
      <c r="Z26" s="79">
        <f t="shared" si="20"/>
        <v>0</v>
      </c>
      <c r="AA26" s="39"/>
      <c r="AB26" s="39"/>
      <c r="AC26" s="79">
        <f t="shared" si="21"/>
        <v>0</v>
      </c>
      <c r="AD26" s="39"/>
      <c r="AE26" s="39"/>
      <c r="AF26" s="79">
        <f t="shared" si="22"/>
        <v>0</v>
      </c>
      <c r="AG26" s="39"/>
      <c r="AH26" s="39"/>
      <c r="AI26" s="79">
        <f t="shared" si="23"/>
        <v>0</v>
      </c>
      <c r="AJ26" s="92"/>
      <c r="AK26" s="39"/>
      <c r="AL26" s="103">
        <f t="shared" si="24"/>
        <v>0</v>
      </c>
      <c r="AM26" s="39"/>
      <c r="AN26" s="39"/>
      <c r="AO26" s="79">
        <f t="shared" si="25"/>
        <v>0</v>
      </c>
      <c r="AP26" s="34">
        <f t="shared" si="26"/>
        <v>0</v>
      </c>
      <c r="AQ26" s="39">
        <f t="shared" si="27"/>
        <v>0</v>
      </c>
      <c r="AR26" s="79">
        <f t="shared" si="28"/>
        <v>0</v>
      </c>
      <c r="AS26" s="39"/>
      <c r="AT26" s="39"/>
      <c r="AU26" s="79">
        <f t="shared" si="29"/>
        <v>0</v>
      </c>
      <c r="AV26" s="39"/>
      <c r="AW26" s="39"/>
      <c r="AX26" s="79">
        <f t="shared" si="30"/>
        <v>0</v>
      </c>
      <c r="AY26" s="39"/>
      <c r="AZ26" s="39"/>
      <c r="BA26" s="79">
        <f t="shared" si="31"/>
        <v>0</v>
      </c>
      <c r="BB26" s="34">
        <f t="shared" si="32"/>
        <v>0</v>
      </c>
      <c r="BC26" s="39">
        <f t="shared" si="33"/>
        <v>0</v>
      </c>
      <c r="BD26" s="79">
        <f t="shared" si="34"/>
        <v>0</v>
      </c>
      <c r="BE26" s="39"/>
      <c r="BF26" s="39"/>
      <c r="BG26" s="79">
        <f t="shared" si="35"/>
        <v>0</v>
      </c>
      <c r="BH26" s="39"/>
      <c r="BI26" s="39"/>
      <c r="BJ26" s="79">
        <f t="shared" si="36"/>
        <v>0</v>
      </c>
      <c r="BK26" s="34">
        <f t="shared" si="37"/>
        <v>0</v>
      </c>
      <c r="BL26" s="39">
        <f t="shared" si="38"/>
        <v>0</v>
      </c>
      <c r="BM26" s="79">
        <f t="shared" si="39"/>
        <v>0</v>
      </c>
      <c r="BN26" s="34">
        <f t="shared" si="40"/>
        <v>0</v>
      </c>
      <c r="BO26" s="39">
        <f t="shared" si="41"/>
        <v>0</v>
      </c>
      <c r="BP26" s="79">
        <f t="shared" si="42"/>
        <v>0</v>
      </c>
    </row>
    <row r="27" spans="1:68" ht="15.75">
      <c r="A27" s="6">
        <v>16</v>
      </c>
      <c r="B27" s="13" t="s">
        <v>76</v>
      </c>
      <c r="C27" s="39"/>
      <c r="D27" s="39"/>
      <c r="E27" s="79">
        <f t="shared" si="11"/>
        <v>0</v>
      </c>
      <c r="F27" s="70"/>
      <c r="G27" s="39"/>
      <c r="H27" s="79">
        <f t="shared" si="12"/>
        <v>0</v>
      </c>
      <c r="I27" s="39"/>
      <c r="J27" s="39"/>
      <c r="K27" s="79">
        <f t="shared" si="13"/>
        <v>0</v>
      </c>
      <c r="L27" s="39"/>
      <c r="M27" s="39"/>
      <c r="N27" s="79">
        <f t="shared" si="14"/>
        <v>0</v>
      </c>
      <c r="O27" s="39"/>
      <c r="P27" s="39"/>
      <c r="Q27" s="79">
        <f t="shared" si="15"/>
        <v>0</v>
      </c>
      <c r="R27" s="34">
        <f t="shared" si="16"/>
        <v>0</v>
      </c>
      <c r="S27" s="39">
        <f t="shared" si="17"/>
        <v>0</v>
      </c>
      <c r="T27" s="79">
        <f t="shared" si="18"/>
        <v>0</v>
      </c>
      <c r="U27" s="39"/>
      <c r="V27" s="39"/>
      <c r="W27" s="79">
        <f t="shared" si="19"/>
        <v>0</v>
      </c>
      <c r="X27" s="39"/>
      <c r="Y27" s="39"/>
      <c r="Z27" s="79">
        <f t="shared" si="20"/>
        <v>0</v>
      </c>
      <c r="AA27" s="39"/>
      <c r="AB27" s="39"/>
      <c r="AC27" s="79">
        <f t="shared" si="21"/>
        <v>0</v>
      </c>
      <c r="AD27" s="39"/>
      <c r="AE27" s="39"/>
      <c r="AF27" s="79">
        <f t="shared" si="22"/>
        <v>0</v>
      </c>
      <c r="AG27" s="39"/>
      <c r="AH27" s="39"/>
      <c r="AI27" s="79">
        <f t="shared" si="23"/>
        <v>0</v>
      </c>
      <c r="AJ27" s="92"/>
      <c r="AK27" s="39"/>
      <c r="AL27" s="103">
        <f t="shared" si="24"/>
        <v>0</v>
      </c>
      <c r="AM27" s="39"/>
      <c r="AN27" s="39"/>
      <c r="AO27" s="79">
        <f t="shared" si="25"/>
        <v>0</v>
      </c>
      <c r="AP27" s="34">
        <f t="shared" si="26"/>
        <v>0</v>
      </c>
      <c r="AQ27" s="39">
        <f t="shared" si="27"/>
        <v>0</v>
      </c>
      <c r="AR27" s="79">
        <f t="shared" si="28"/>
        <v>0</v>
      </c>
      <c r="AS27" s="39"/>
      <c r="AT27" s="39"/>
      <c r="AU27" s="79">
        <f t="shared" si="29"/>
        <v>0</v>
      </c>
      <c r="AV27" s="39"/>
      <c r="AW27" s="39"/>
      <c r="AX27" s="79">
        <f t="shared" si="30"/>
        <v>0</v>
      </c>
      <c r="AY27" s="39"/>
      <c r="AZ27" s="39"/>
      <c r="BA27" s="79">
        <f t="shared" si="31"/>
        <v>0</v>
      </c>
      <c r="BB27" s="34">
        <f t="shared" si="32"/>
        <v>0</v>
      </c>
      <c r="BC27" s="39">
        <f t="shared" si="33"/>
        <v>0</v>
      </c>
      <c r="BD27" s="79">
        <f t="shared" si="34"/>
        <v>0</v>
      </c>
      <c r="BE27" s="39"/>
      <c r="BF27" s="39"/>
      <c r="BG27" s="79">
        <f t="shared" si="35"/>
        <v>0</v>
      </c>
      <c r="BH27" s="39"/>
      <c r="BI27" s="39"/>
      <c r="BJ27" s="79">
        <f t="shared" si="36"/>
        <v>0</v>
      </c>
      <c r="BK27" s="34">
        <f t="shared" si="37"/>
        <v>0</v>
      </c>
      <c r="BL27" s="39">
        <f t="shared" si="38"/>
        <v>0</v>
      </c>
      <c r="BM27" s="79">
        <f t="shared" si="39"/>
        <v>0</v>
      </c>
      <c r="BN27" s="34">
        <f t="shared" si="40"/>
        <v>0</v>
      </c>
      <c r="BO27" s="39">
        <f t="shared" si="41"/>
        <v>0</v>
      </c>
      <c r="BP27" s="79">
        <f t="shared" si="42"/>
        <v>0</v>
      </c>
    </row>
    <row r="28" spans="1:68" ht="15.75">
      <c r="A28" s="2">
        <v>17</v>
      </c>
      <c r="B28" s="28" t="s">
        <v>16</v>
      </c>
      <c r="C28" s="39"/>
      <c r="D28" s="39">
        <v>632</v>
      </c>
      <c r="E28" s="79">
        <f t="shared" si="11"/>
        <v>632</v>
      </c>
      <c r="F28" s="70"/>
      <c r="G28" s="39"/>
      <c r="H28" s="79">
        <f t="shared" si="12"/>
        <v>0</v>
      </c>
      <c r="I28" s="39"/>
      <c r="J28" s="39">
        <v>536</v>
      </c>
      <c r="K28" s="79">
        <f t="shared" si="13"/>
        <v>536</v>
      </c>
      <c r="L28" s="39">
        <v>325</v>
      </c>
      <c r="M28" s="39">
        <v>350</v>
      </c>
      <c r="N28" s="79">
        <f t="shared" si="14"/>
        <v>675</v>
      </c>
      <c r="O28" s="39"/>
      <c r="P28" s="39">
        <v>553</v>
      </c>
      <c r="Q28" s="79">
        <f t="shared" si="15"/>
        <v>553</v>
      </c>
      <c r="R28" s="34">
        <f t="shared" si="16"/>
        <v>325</v>
      </c>
      <c r="S28" s="39">
        <f t="shared" si="17"/>
        <v>2071</v>
      </c>
      <c r="T28" s="79">
        <f t="shared" si="18"/>
        <v>2396</v>
      </c>
      <c r="U28" s="39"/>
      <c r="V28" s="39"/>
      <c r="W28" s="79">
        <f t="shared" si="19"/>
        <v>0</v>
      </c>
      <c r="X28" s="39"/>
      <c r="Y28" s="39"/>
      <c r="Z28" s="79">
        <f t="shared" si="20"/>
        <v>0</v>
      </c>
      <c r="AA28" s="39"/>
      <c r="AB28" s="39"/>
      <c r="AC28" s="79">
        <f t="shared" si="21"/>
        <v>0</v>
      </c>
      <c r="AD28" s="39"/>
      <c r="AE28" s="39"/>
      <c r="AF28" s="79">
        <f t="shared" si="22"/>
        <v>0</v>
      </c>
      <c r="AG28" s="39"/>
      <c r="AH28" s="39"/>
      <c r="AI28" s="79">
        <f t="shared" si="23"/>
        <v>0</v>
      </c>
      <c r="AJ28" s="92"/>
      <c r="AK28" s="39">
        <f>33-33</f>
        <v>0</v>
      </c>
      <c r="AL28" s="103">
        <f t="shared" si="24"/>
        <v>0</v>
      </c>
      <c r="AM28" s="39">
        <f>-1+1</f>
        <v>0</v>
      </c>
      <c r="AN28" s="39"/>
      <c r="AO28" s="79">
        <f t="shared" si="25"/>
        <v>0</v>
      </c>
      <c r="AP28" s="34">
        <f t="shared" si="26"/>
        <v>0</v>
      </c>
      <c r="AQ28" s="39">
        <f t="shared" si="27"/>
        <v>0</v>
      </c>
      <c r="AR28" s="79">
        <f t="shared" si="28"/>
        <v>0</v>
      </c>
      <c r="AS28" s="39"/>
      <c r="AT28" s="39">
        <v>395</v>
      </c>
      <c r="AU28" s="79">
        <f t="shared" si="29"/>
        <v>395</v>
      </c>
      <c r="AV28" s="39">
        <v>1549</v>
      </c>
      <c r="AW28" s="39"/>
      <c r="AX28" s="79">
        <f t="shared" si="30"/>
        <v>1549</v>
      </c>
      <c r="AY28" s="39"/>
      <c r="AZ28" s="39"/>
      <c r="BA28" s="79">
        <f t="shared" si="31"/>
        <v>0</v>
      </c>
      <c r="BB28" s="34">
        <f t="shared" si="32"/>
        <v>1549</v>
      </c>
      <c r="BC28" s="39">
        <f t="shared" si="33"/>
        <v>395</v>
      </c>
      <c r="BD28" s="79">
        <f t="shared" si="34"/>
        <v>1944</v>
      </c>
      <c r="BE28" s="39"/>
      <c r="BF28" s="39"/>
      <c r="BG28" s="79">
        <f t="shared" si="35"/>
        <v>0</v>
      </c>
      <c r="BH28" s="39"/>
      <c r="BI28" s="39"/>
      <c r="BJ28" s="79">
        <f t="shared" si="36"/>
        <v>0</v>
      </c>
      <c r="BK28" s="34">
        <f t="shared" si="37"/>
        <v>0</v>
      </c>
      <c r="BL28" s="39">
        <f t="shared" si="38"/>
        <v>0</v>
      </c>
      <c r="BM28" s="79">
        <f t="shared" si="39"/>
        <v>0</v>
      </c>
      <c r="BN28" s="34">
        <f t="shared" si="40"/>
        <v>1874</v>
      </c>
      <c r="BO28" s="39">
        <f t="shared" si="41"/>
        <v>2466</v>
      </c>
      <c r="BP28" s="79">
        <f t="shared" si="42"/>
        <v>4340</v>
      </c>
    </row>
    <row r="29" spans="1:68" ht="16.5" thickBot="1">
      <c r="A29" s="8">
        <v>18</v>
      </c>
      <c r="B29" s="29" t="s">
        <v>17</v>
      </c>
      <c r="C29" s="40"/>
      <c r="D29" s="40"/>
      <c r="E29" s="83">
        <f t="shared" si="11"/>
        <v>0</v>
      </c>
      <c r="F29" s="73"/>
      <c r="G29" s="40"/>
      <c r="H29" s="83">
        <f t="shared" si="12"/>
        <v>0</v>
      </c>
      <c r="I29" s="40"/>
      <c r="J29" s="40"/>
      <c r="K29" s="83">
        <f t="shared" si="13"/>
        <v>0</v>
      </c>
      <c r="L29" s="40"/>
      <c r="M29" s="40"/>
      <c r="N29" s="83">
        <f t="shared" si="14"/>
        <v>0</v>
      </c>
      <c r="O29" s="40"/>
      <c r="P29" s="40"/>
      <c r="Q29" s="83">
        <f t="shared" si="15"/>
        <v>0</v>
      </c>
      <c r="R29" s="35">
        <f t="shared" si="16"/>
        <v>0</v>
      </c>
      <c r="S29" s="40">
        <f t="shared" si="17"/>
        <v>0</v>
      </c>
      <c r="T29" s="83">
        <f t="shared" si="18"/>
        <v>0</v>
      </c>
      <c r="U29" s="40"/>
      <c r="V29" s="40"/>
      <c r="W29" s="83">
        <f t="shared" si="19"/>
        <v>0</v>
      </c>
      <c r="X29" s="40"/>
      <c r="Y29" s="40"/>
      <c r="Z29" s="83">
        <f t="shared" si="20"/>
        <v>0</v>
      </c>
      <c r="AA29" s="40"/>
      <c r="AB29" s="40"/>
      <c r="AC29" s="83">
        <f t="shared" si="21"/>
        <v>0</v>
      </c>
      <c r="AD29" s="40"/>
      <c r="AE29" s="40"/>
      <c r="AF29" s="83">
        <f t="shared" si="22"/>
        <v>0</v>
      </c>
      <c r="AG29" s="40"/>
      <c r="AH29" s="40"/>
      <c r="AI29" s="83">
        <f t="shared" si="23"/>
        <v>0</v>
      </c>
      <c r="AJ29" s="96"/>
      <c r="AK29" s="40"/>
      <c r="AL29" s="107">
        <f t="shared" si="24"/>
        <v>0</v>
      </c>
      <c r="AM29" s="40">
        <v>435</v>
      </c>
      <c r="AN29" s="40"/>
      <c r="AO29" s="83">
        <f t="shared" si="25"/>
        <v>435</v>
      </c>
      <c r="AP29" s="35">
        <f t="shared" si="26"/>
        <v>435</v>
      </c>
      <c r="AQ29" s="40">
        <f t="shared" si="27"/>
        <v>0</v>
      </c>
      <c r="AR29" s="83">
        <f t="shared" si="28"/>
        <v>435</v>
      </c>
      <c r="AS29" s="40"/>
      <c r="AT29" s="40"/>
      <c r="AU29" s="83">
        <f t="shared" si="29"/>
        <v>0</v>
      </c>
      <c r="AV29" s="40"/>
      <c r="AW29" s="40"/>
      <c r="AX29" s="83">
        <f t="shared" si="30"/>
        <v>0</v>
      </c>
      <c r="AY29" s="40"/>
      <c r="AZ29" s="40"/>
      <c r="BA29" s="83">
        <f t="shared" si="31"/>
        <v>0</v>
      </c>
      <c r="BB29" s="35">
        <f t="shared" si="32"/>
        <v>0</v>
      </c>
      <c r="BC29" s="40">
        <f t="shared" si="33"/>
        <v>0</v>
      </c>
      <c r="BD29" s="83">
        <f t="shared" si="34"/>
        <v>0</v>
      </c>
      <c r="BE29" s="40"/>
      <c r="BF29" s="40"/>
      <c r="BG29" s="83">
        <f t="shared" si="35"/>
        <v>0</v>
      </c>
      <c r="BH29" s="40"/>
      <c r="BI29" s="40"/>
      <c r="BJ29" s="83">
        <f t="shared" si="36"/>
        <v>0</v>
      </c>
      <c r="BK29" s="35">
        <f t="shared" si="37"/>
        <v>0</v>
      </c>
      <c r="BL29" s="40">
        <f t="shared" si="38"/>
        <v>0</v>
      </c>
      <c r="BM29" s="83">
        <f t="shared" si="39"/>
        <v>0</v>
      </c>
      <c r="BN29" s="35">
        <f t="shared" si="40"/>
        <v>435</v>
      </c>
      <c r="BO29" s="40">
        <f t="shared" si="41"/>
        <v>0</v>
      </c>
      <c r="BP29" s="83">
        <f t="shared" si="42"/>
        <v>435</v>
      </c>
    </row>
    <row r="30" spans="1:68" ht="15.75">
      <c r="A30" s="6">
        <v>19</v>
      </c>
      <c r="B30" s="13" t="s">
        <v>18</v>
      </c>
      <c r="C30" s="38"/>
      <c r="D30" s="38"/>
      <c r="E30" s="82">
        <f t="shared" si="11"/>
        <v>0</v>
      </c>
      <c r="F30" s="68"/>
      <c r="G30" s="38"/>
      <c r="H30" s="82">
        <f t="shared" si="12"/>
        <v>0</v>
      </c>
      <c r="I30" s="38"/>
      <c r="J30" s="38"/>
      <c r="K30" s="82">
        <f t="shared" si="13"/>
        <v>0</v>
      </c>
      <c r="L30" s="38"/>
      <c r="M30" s="38"/>
      <c r="N30" s="82">
        <f t="shared" si="14"/>
        <v>0</v>
      </c>
      <c r="O30" s="38"/>
      <c r="P30" s="38"/>
      <c r="Q30" s="82">
        <f t="shared" si="15"/>
        <v>0</v>
      </c>
      <c r="R30" s="33">
        <f t="shared" si="16"/>
        <v>0</v>
      </c>
      <c r="S30" s="38">
        <f t="shared" si="17"/>
        <v>0</v>
      </c>
      <c r="T30" s="82">
        <f t="shared" si="18"/>
        <v>0</v>
      </c>
      <c r="U30" s="38"/>
      <c r="V30" s="38"/>
      <c r="W30" s="82">
        <f t="shared" si="19"/>
        <v>0</v>
      </c>
      <c r="X30" s="38"/>
      <c r="Y30" s="38"/>
      <c r="Z30" s="82">
        <f t="shared" si="20"/>
        <v>0</v>
      </c>
      <c r="AA30" s="38"/>
      <c r="AB30" s="38"/>
      <c r="AC30" s="82">
        <f t="shared" si="21"/>
        <v>0</v>
      </c>
      <c r="AD30" s="38"/>
      <c r="AE30" s="38"/>
      <c r="AF30" s="82">
        <f t="shared" si="22"/>
        <v>0</v>
      </c>
      <c r="AG30" s="38"/>
      <c r="AH30" s="38"/>
      <c r="AI30" s="82">
        <f t="shared" si="23"/>
        <v>0</v>
      </c>
      <c r="AJ30" s="95"/>
      <c r="AK30" s="38"/>
      <c r="AL30" s="106">
        <f t="shared" si="24"/>
        <v>0</v>
      </c>
      <c r="AM30" s="38"/>
      <c r="AN30" s="38"/>
      <c r="AO30" s="82">
        <f t="shared" si="25"/>
        <v>0</v>
      </c>
      <c r="AP30" s="33">
        <f t="shared" si="26"/>
        <v>0</v>
      </c>
      <c r="AQ30" s="38">
        <f t="shared" si="27"/>
        <v>0</v>
      </c>
      <c r="AR30" s="82">
        <f t="shared" si="28"/>
        <v>0</v>
      </c>
      <c r="AS30" s="38"/>
      <c r="AT30" s="38"/>
      <c r="AU30" s="82">
        <f t="shared" si="29"/>
        <v>0</v>
      </c>
      <c r="AV30" s="38"/>
      <c r="AW30" s="38"/>
      <c r="AX30" s="82">
        <f t="shared" si="30"/>
        <v>0</v>
      </c>
      <c r="AY30" s="38"/>
      <c r="AZ30" s="38"/>
      <c r="BA30" s="82">
        <f t="shared" si="31"/>
        <v>0</v>
      </c>
      <c r="BB30" s="33">
        <f t="shared" si="32"/>
        <v>0</v>
      </c>
      <c r="BC30" s="38">
        <f t="shared" si="33"/>
        <v>0</v>
      </c>
      <c r="BD30" s="82">
        <f t="shared" si="34"/>
        <v>0</v>
      </c>
      <c r="BE30" s="38"/>
      <c r="BF30" s="38"/>
      <c r="BG30" s="82">
        <f t="shared" si="35"/>
        <v>0</v>
      </c>
      <c r="BH30" s="38"/>
      <c r="BI30" s="38"/>
      <c r="BJ30" s="82">
        <f t="shared" si="36"/>
        <v>0</v>
      </c>
      <c r="BK30" s="33">
        <f t="shared" si="37"/>
        <v>0</v>
      </c>
      <c r="BL30" s="38">
        <f t="shared" si="38"/>
        <v>0</v>
      </c>
      <c r="BM30" s="82">
        <f t="shared" si="39"/>
        <v>0</v>
      </c>
      <c r="BN30" s="33">
        <f t="shared" si="40"/>
        <v>0</v>
      </c>
      <c r="BO30" s="38">
        <f t="shared" si="41"/>
        <v>0</v>
      </c>
      <c r="BP30" s="82">
        <f t="shared" si="42"/>
        <v>0</v>
      </c>
    </row>
    <row r="31" spans="1:68" ht="16.5" thickBot="1">
      <c r="A31" s="3">
        <v>20</v>
      </c>
      <c r="B31" s="24" t="s">
        <v>19</v>
      </c>
      <c r="C31" s="40"/>
      <c r="D31" s="40"/>
      <c r="E31" s="83">
        <f t="shared" si="11"/>
        <v>0</v>
      </c>
      <c r="F31" s="73"/>
      <c r="G31" s="40"/>
      <c r="H31" s="83">
        <f t="shared" si="12"/>
        <v>0</v>
      </c>
      <c r="I31" s="40"/>
      <c r="J31" s="40"/>
      <c r="K31" s="83">
        <f t="shared" si="13"/>
        <v>0</v>
      </c>
      <c r="L31" s="40"/>
      <c r="M31" s="40"/>
      <c r="N31" s="83">
        <f t="shared" si="14"/>
        <v>0</v>
      </c>
      <c r="O31" s="40"/>
      <c r="P31" s="40"/>
      <c r="Q31" s="83">
        <f t="shared" si="15"/>
        <v>0</v>
      </c>
      <c r="R31" s="35">
        <f t="shared" si="16"/>
        <v>0</v>
      </c>
      <c r="S31" s="40">
        <f t="shared" si="17"/>
        <v>0</v>
      </c>
      <c r="T31" s="83">
        <f t="shared" si="18"/>
        <v>0</v>
      </c>
      <c r="U31" s="40"/>
      <c r="V31" s="40"/>
      <c r="W31" s="83">
        <f t="shared" si="19"/>
        <v>0</v>
      </c>
      <c r="X31" s="40"/>
      <c r="Y31" s="40"/>
      <c r="Z31" s="83">
        <f t="shared" si="20"/>
        <v>0</v>
      </c>
      <c r="AA31" s="40"/>
      <c r="AB31" s="40"/>
      <c r="AC31" s="83">
        <f t="shared" si="21"/>
        <v>0</v>
      </c>
      <c r="AD31" s="40"/>
      <c r="AE31" s="40"/>
      <c r="AF31" s="83">
        <f t="shared" si="22"/>
        <v>0</v>
      </c>
      <c r="AG31" s="40"/>
      <c r="AH31" s="40"/>
      <c r="AI31" s="83">
        <f t="shared" si="23"/>
        <v>0</v>
      </c>
      <c r="AJ31" s="96"/>
      <c r="AK31" s="40"/>
      <c r="AL31" s="107">
        <f t="shared" si="24"/>
        <v>0</v>
      </c>
      <c r="AM31" s="40"/>
      <c r="AN31" s="40"/>
      <c r="AO31" s="83">
        <f t="shared" si="25"/>
        <v>0</v>
      </c>
      <c r="AP31" s="35">
        <f t="shared" si="26"/>
        <v>0</v>
      </c>
      <c r="AQ31" s="40">
        <f t="shared" si="27"/>
        <v>0</v>
      </c>
      <c r="AR31" s="83">
        <f t="shared" si="28"/>
        <v>0</v>
      </c>
      <c r="AS31" s="40"/>
      <c r="AT31" s="40"/>
      <c r="AU31" s="83">
        <f t="shared" si="29"/>
        <v>0</v>
      </c>
      <c r="AV31" s="40"/>
      <c r="AW31" s="40"/>
      <c r="AX31" s="83">
        <f t="shared" si="30"/>
        <v>0</v>
      </c>
      <c r="AY31" s="40"/>
      <c r="AZ31" s="40"/>
      <c r="BA31" s="83">
        <f t="shared" si="31"/>
        <v>0</v>
      </c>
      <c r="BB31" s="35">
        <f t="shared" si="32"/>
        <v>0</v>
      </c>
      <c r="BC31" s="40">
        <f t="shared" si="33"/>
        <v>0</v>
      </c>
      <c r="BD31" s="83">
        <f t="shared" si="34"/>
        <v>0</v>
      </c>
      <c r="BE31" s="40"/>
      <c r="BF31" s="40"/>
      <c r="BG31" s="83">
        <f t="shared" si="35"/>
        <v>0</v>
      </c>
      <c r="BH31" s="40"/>
      <c r="BI31" s="40"/>
      <c r="BJ31" s="83">
        <f t="shared" si="36"/>
        <v>0</v>
      </c>
      <c r="BK31" s="35">
        <f t="shared" si="37"/>
        <v>0</v>
      </c>
      <c r="BL31" s="40">
        <f t="shared" si="38"/>
        <v>0</v>
      </c>
      <c r="BM31" s="83">
        <f t="shared" si="39"/>
        <v>0</v>
      </c>
      <c r="BN31" s="35">
        <f t="shared" si="40"/>
        <v>0</v>
      </c>
      <c r="BO31" s="40">
        <f t="shared" si="41"/>
        <v>0</v>
      </c>
      <c r="BP31" s="83">
        <f t="shared" si="42"/>
        <v>0</v>
      </c>
    </row>
    <row r="32" spans="1:68" ht="16.5" thickBot="1">
      <c r="A32" s="5">
        <v>21</v>
      </c>
      <c r="B32" s="20" t="s">
        <v>20</v>
      </c>
      <c r="C32" s="42">
        <f t="shared" ref="C32:BN32" si="49">SUM(C30:C31)</f>
        <v>0</v>
      </c>
      <c r="D32" s="42">
        <f t="shared" si="49"/>
        <v>0</v>
      </c>
      <c r="E32" s="81">
        <f t="shared" si="11"/>
        <v>0</v>
      </c>
      <c r="F32" s="72">
        <f t="shared" si="49"/>
        <v>0</v>
      </c>
      <c r="G32" s="42">
        <f t="shared" si="49"/>
        <v>0</v>
      </c>
      <c r="H32" s="81">
        <f t="shared" si="12"/>
        <v>0</v>
      </c>
      <c r="I32" s="42">
        <f t="shared" si="49"/>
        <v>0</v>
      </c>
      <c r="J32" s="42">
        <f t="shared" si="49"/>
        <v>0</v>
      </c>
      <c r="K32" s="81">
        <f t="shared" si="13"/>
        <v>0</v>
      </c>
      <c r="L32" s="42">
        <f t="shared" si="49"/>
        <v>0</v>
      </c>
      <c r="M32" s="42">
        <f t="shared" si="49"/>
        <v>0</v>
      </c>
      <c r="N32" s="81">
        <f t="shared" si="14"/>
        <v>0</v>
      </c>
      <c r="O32" s="42">
        <f t="shared" si="49"/>
        <v>0</v>
      </c>
      <c r="P32" s="42">
        <f t="shared" si="49"/>
        <v>0</v>
      </c>
      <c r="Q32" s="81">
        <f t="shared" si="15"/>
        <v>0</v>
      </c>
      <c r="R32" s="41">
        <f t="shared" si="49"/>
        <v>0</v>
      </c>
      <c r="S32" s="42">
        <f t="shared" si="49"/>
        <v>0</v>
      </c>
      <c r="T32" s="81">
        <f t="shared" si="49"/>
        <v>0</v>
      </c>
      <c r="U32" s="42">
        <f t="shared" si="49"/>
        <v>0</v>
      </c>
      <c r="V32" s="42">
        <f t="shared" si="49"/>
        <v>0</v>
      </c>
      <c r="W32" s="81">
        <f t="shared" si="19"/>
        <v>0</v>
      </c>
      <c r="X32" s="42">
        <f t="shared" si="49"/>
        <v>0</v>
      </c>
      <c r="Y32" s="42">
        <f t="shared" si="49"/>
        <v>0</v>
      </c>
      <c r="Z32" s="81">
        <f t="shared" si="20"/>
        <v>0</v>
      </c>
      <c r="AA32" s="42">
        <f t="shared" si="49"/>
        <v>0</v>
      </c>
      <c r="AB32" s="42">
        <f t="shared" si="49"/>
        <v>0</v>
      </c>
      <c r="AC32" s="81">
        <f t="shared" si="21"/>
        <v>0</v>
      </c>
      <c r="AD32" s="42">
        <f t="shared" si="49"/>
        <v>0</v>
      </c>
      <c r="AE32" s="42">
        <f t="shared" si="49"/>
        <v>0</v>
      </c>
      <c r="AF32" s="81">
        <f t="shared" si="22"/>
        <v>0</v>
      </c>
      <c r="AG32" s="42">
        <f t="shared" si="49"/>
        <v>0</v>
      </c>
      <c r="AH32" s="42">
        <f t="shared" si="49"/>
        <v>0</v>
      </c>
      <c r="AI32" s="81">
        <f t="shared" si="23"/>
        <v>0</v>
      </c>
      <c r="AJ32" s="94">
        <f t="shared" si="49"/>
        <v>0</v>
      </c>
      <c r="AK32" s="42">
        <f t="shared" si="49"/>
        <v>0</v>
      </c>
      <c r="AL32" s="105">
        <f t="shared" si="24"/>
        <v>0</v>
      </c>
      <c r="AM32" s="42">
        <f t="shared" si="49"/>
        <v>0</v>
      </c>
      <c r="AN32" s="42">
        <f t="shared" si="49"/>
        <v>0</v>
      </c>
      <c r="AO32" s="81">
        <f t="shared" si="25"/>
        <v>0</v>
      </c>
      <c r="AP32" s="41">
        <f t="shared" si="26"/>
        <v>0</v>
      </c>
      <c r="AQ32" s="42">
        <f t="shared" si="27"/>
        <v>0</v>
      </c>
      <c r="AR32" s="81">
        <f t="shared" si="28"/>
        <v>0</v>
      </c>
      <c r="AS32" s="42">
        <f t="shared" si="49"/>
        <v>0</v>
      </c>
      <c r="AT32" s="42">
        <f t="shared" si="49"/>
        <v>0</v>
      </c>
      <c r="AU32" s="81">
        <f t="shared" si="29"/>
        <v>0</v>
      </c>
      <c r="AV32" s="42">
        <f t="shared" si="49"/>
        <v>0</v>
      </c>
      <c r="AW32" s="42">
        <f t="shared" si="49"/>
        <v>0</v>
      </c>
      <c r="AX32" s="81">
        <f t="shared" si="30"/>
        <v>0</v>
      </c>
      <c r="AY32" s="42">
        <f t="shared" si="49"/>
        <v>0</v>
      </c>
      <c r="AZ32" s="42">
        <f t="shared" si="49"/>
        <v>0</v>
      </c>
      <c r="BA32" s="81">
        <f t="shared" si="31"/>
        <v>0</v>
      </c>
      <c r="BB32" s="41">
        <f t="shared" si="49"/>
        <v>0</v>
      </c>
      <c r="BC32" s="42">
        <f t="shared" si="49"/>
        <v>0</v>
      </c>
      <c r="BD32" s="81">
        <f t="shared" si="49"/>
        <v>0</v>
      </c>
      <c r="BE32" s="42">
        <f t="shared" si="49"/>
        <v>0</v>
      </c>
      <c r="BF32" s="42">
        <f t="shared" si="49"/>
        <v>0</v>
      </c>
      <c r="BG32" s="81">
        <f t="shared" si="35"/>
        <v>0</v>
      </c>
      <c r="BH32" s="42">
        <f t="shared" si="49"/>
        <v>0</v>
      </c>
      <c r="BI32" s="42">
        <f t="shared" si="49"/>
        <v>0</v>
      </c>
      <c r="BJ32" s="81">
        <f t="shared" si="36"/>
        <v>0</v>
      </c>
      <c r="BK32" s="41">
        <f t="shared" si="49"/>
        <v>0</v>
      </c>
      <c r="BL32" s="42">
        <f t="shared" si="49"/>
        <v>0</v>
      </c>
      <c r="BM32" s="81">
        <f t="shared" si="49"/>
        <v>0</v>
      </c>
      <c r="BN32" s="41">
        <f t="shared" si="49"/>
        <v>0</v>
      </c>
      <c r="BO32" s="42">
        <f t="shared" ref="BO32:BP32" si="50">SUM(BO30:BO31)</f>
        <v>0</v>
      </c>
      <c r="BP32" s="81">
        <f t="shared" si="50"/>
        <v>0</v>
      </c>
    </row>
    <row r="33" spans="1:68" ht="15.75">
      <c r="A33" s="7">
        <v>22</v>
      </c>
      <c r="B33" s="24" t="s">
        <v>21</v>
      </c>
      <c r="C33" s="38"/>
      <c r="D33" s="38"/>
      <c r="E33" s="82">
        <f t="shared" si="11"/>
        <v>0</v>
      </c>
      <c r="F33" s="68"/>
      <c r="G33" s="38"/>
      <c r="H33" s="82">
        <f t="shared" si="12"/>
        <v>0</v>
      </c>
      <c r="I33" s="38"/>
      <c r="J33" s="38"/>
      <c r="K33" s="82">
        <f t="shared" si="13"/>
        <v>0</v>
      </c>
      <c r="L33" s="38"/>
      <c r="M33" s="38"/>
      <c r="N33" s="82">
        <f t="shared" si="14"/>
        <v>0</v>
      </c>
      <c r="O33" s="38"/>
      <c r="P33" s="38"/>
      <c r="Q33" s="82">
        <f t="shared" si="15"/>
        <v>0</v>
      </c>
      <c r="R33" s="33">
        <f t="shared" si="16"/>
        <v>0</v>
      </c>
      <c r="S33" s="38">
        <f t="shared" si="17"/>
        <v>0</v>
      </c>
      <c r="T33" s="82">
        <f t="shared" si="18"/>
        <v>0</v>
      </c>
      <c r="U33" s="38"/>
      <c r="V33" s="38"/>
      <c r="W33" s="82">
        <f t="shared" si="19"/>
        <v>0</v>
      </c>
      <c r="X33" s="38"/>
      <c r="Y33" s="38"/>
      <c r="Z33" s="82">
        <f t="shared" si="20"/>
        <v>0</v>
      </c>
      <c r="AA33" s="38"/>
      <c r="AB33" s="38"/>
      <c r="AC33" s="82">
        <f t="shared" si="21"/>
        <v>0</v>
      </c>
      <c r="AD33" s="38"/>
      <c r="AE33" s="38"/>
      <c r="AF33" s="82">
        <f t="shared" si="22"/>
        <v>0</v>
      </c>
      <c r="AG33" s="38"/>
      <c r="AH33" s="38"/>
      <c r="AI33" s="82">
        <f t="shared" si="23"/>
        <v>0</v>
      </c>
      <c r="AJ33" s="95"/>
      <c r="AK33" s="38"/>
      <c r="AL33" s="106">
        <f t="shared" si="24"/>
        <v>0</v>
      </c>
      <c r="AM33" s="38"/>
      <c r="AN33" s="38"/>
      <c r="AO33" s="82">
        <f t="shared" si="25"/>
        <v>0</v>
      </c>
      <c r="AP33" s="33">
        <f t="shared" si="26"/>
        <v>0</v>
      </c>
      <c r="AQ33" s="38">
        <f t="shared" si="27"/>
        <v>0</v>
      </c>
      <c r="AR33" s="82">
        <f t="shared" si="28"/>
        <v>0</v>
      </c>
      <c r="AS33" s="38"/>
      <c r="AT33" s="38"/>
      <c r="AU33" s="82">
        <f t="shared" si="29"/>
        <v>0</v>
      </c>
      <c r="AV33" s="38"/>
      <c r="AW33" s="38"/>
      <c r="AX33" s="82">
        <f t="shared" si="30"/>
        <v>0</v>
      </c>
      <c r="AY33" s="38"/>
      <c r="AZ33" s="38"/>
      <c r="BA33" s="82">
        <f t="shared" si="31"/>
        <v>0</v>
      </c>
      <c r="BB33" s="33">
        <f t="shared" si="32"/>
        <v>0</v>
      </c>
      <c r="BC33" s="38">
        <f t="shared" si="33"/>
        <v>0</v>
      </c>
      <c r="BD33" s="82">
        <f t="shared" si="34"/>
        <v>0</v>
      </c>
      <c r="BE33" s="38"/>
      <c r="BF33" s="38"/>
      <c r="BG33" s="82">
        <f t="shared" si="35"/>
        <v>0</v>
      </c>
      <c r="BH33" s="38"/>
      <c r="BI33" s="38"/>
      <c r="BJ33" s="82">
        <f t="shared" si="36"/>
        <v>0</v>
      </c>
      <c r="BK33" s="33">
        <f t="shared" si="37"/>
        <v>0</v>
      </c>
      <c r="BL33" s="38">
        <f t="shared" si="38"/>
        <v>0</v>
      </c>
      <c r="BM33" s="82">
        <f t="shared" si="39"/>
        <v>0</v>
      </c>
      <c r="BN33" s="33">
        <f t="shared" si="40"/>
        <v>0</v>
      </c>
      <c r="BO33" s="38">
        <f t="shared" si="41"/>
        <v>0</v>
      </c>
      <c r="BP33" s="82">
        <f t="shared" si="42"/>
        <v>0</v>
      </c>
    </row>
    <row r="34" spans="1:68" ht="15.75">
      <c r="A34" s="6">
        <v>23</v>
      </c>
      <c r="B34" s="15" t="s">
        <v>22</v>
      </c>
      <c r="C34" s="39"/>
      <c r="D34" s="39"/>
      <c r="E34" s="79">
        <f t="shared" si="11"/>
        <v>0</v>
      </c>
      <c r="F34" s="70"/>
      <c r="G34" s="39"/>
      <c r="H34" s="79">
        <f t="shared" si="12"/>
        <v>0</v>
      </c>
      <c r="I34" s="39"/>
      <c r="J34" s="39"/>
      <c r="K34" s="79">
        <f t="shared" si="13"/>
        <v>0</v>
      </c>
      <c r="L34" s="39"/>
      <c r="M34" s="39"/>
      <c r="N34" s="79">
        <f t="shared" si="14"/>
        <v>0</v>
      </c>
      <c r="O34" s="39"/>
      <c r="P34" s="39"/>
      <c r="Q34" s="79">
        <f t="shared" si="15"/>
        <v>0</v>
      </c>
      <c r="R34" s="34">
        <f t="shared" si="16"/>
        <v>0</v>
      </c>
      <c r="S34" s="39">
        <f t="shared" si="17"/>
        <v>0</v>
      </c>
      <c r="T34" s="79">
        <f t="shared" si="18"/>
        <v>0</v>
      </c>
      <c r="U34" s="39"/>
      <c r="V34" s="39"/>
      <c r="W34" s="79">
        <f t="shared" si="19"/>
        <v>0</v>
      </c>
      <c r="X34" s="39"/>
      <c r="Y34" s="39"/>
      <c r="Z34" s="79">
        <f t="shared" si="20"/>
        <v>0</v>
      </c>
      <c r="AA34" s="39"/>
      <c r="AB34" s="39"/>
      <c r="AC34" s="79">
        <f t="shared" si="21"/>
        <v>0</v>
      </c>
      <c r="AD34" s="39"/>
      <c r="AE34" s="39"/>
      <c r="AF34" s="79">
        <f t="shared" si="22"/>
        <v>0</v>
      </c>
      <c r="AG34" s="39"/>
      <c r="AH34" s="39"/>
      <c r="AI34" s="79">
        <f t="shared" si="23"/>
        <v>0</v>
      </c>
      <c r="AJ34" s="92"/>
      <c r="AK34" s="39"/>
      <c r="AL34" s="103">
        <f t="shared" si="24"/>
        <v>0</v>
      </c>
      <c r="AM34" s="39"/>
      <c r="AN34" s="39"/>
      <c r="AO34" s="79">
        <f t="shared" si="25"/>
        <v>0</v>
      </c>
      <c r="AP34" s="34">
        <f t="shared" si="26"/>
        <v>0</v>
      </c>
      <c r="AQ34" s="39">
        <f t="shared" si="27"/>
        <v>0</v>
      </c>
      <c r="AR34" s="79">
        <f t="shared" si="28"/>
        <v>0</v>
      </c>
      <c r="AS34" s="39"/>
      <c r="AT34" s="39"/>
      <c r="AU34" s="79">
        <f t="shared" si="29"/>
        <v>0</v>
      </c>
      <c r="AV34" s="39"/>
      <c r="AW34" s="39"/>
      <c r="AX34" s="79">
        <f t="shared" si="30"/>
        <v>0</v>
      </c>
      <c r="AY34" s="39"/>
      <c r="AZ34" s="39"/>
      <c r="BA34" s="79">
        <f t="shared" si="31"/>
        <v>0</v>
      </c>
      <c r="BB34" s="34">
        <f t="shared" si="32"/>
        <v>0</v>
      </c>
      <c r="BC34" s="39">
        <f t="shared" si="33"/>
        <v>0</v>
      </c>
      <c r="BD34" s="79">
        <f t="shared" si="34"/>
        <v>0</v>
      </c>
      <c r="BE34" s="39"/>
      <c r="BF34" s="39"/>
      <c r="BG34" s="79">
        <f t="shared" si="35"/>
        <v>0</v>
      </c>
      <c r="BH34" s="39"/>
      <c r="BI34" s="39"/>
      <c r="BJ34" s="79">
        <f t="shared" si="36"/>
        <v>0</v>
      </c>
      <c r="BK34" s="34">
        <f t="shared" si="37"/>
        <v>0</v>
      </c>
      <c r="BL34" s="39">
        <f t="shared" si="38"/>
        <v>0</v>
      </c>
      <c r="BM34" s="79">
        <f t="shared" si="39"/>
        <v>0</v>
      </c>
      <c r="BN34" s="34">
        <f t="shared" si="40"/>
        <v>0</v>
      </c>
      <c r="BO34" s="39">
        <f t="shared" si="41"/>
        <v>0</v>
      </c>
      <c r="BP34" s="79">
        <f t="shared" si="42"/>
        <v>0</v>
      </c>
    </row>
    <row r="35" spans="1:68" ht="16.5" thickBot="1">
      <c r="A35" s="2">
        <v>24</v>
      </c>
      <c r="B35" s="15" t="s">
        <v>23</v>
      </c>
      <c r="C35" s="40"/>
      <c r="D35" s="40"/>
      <c r="E35" s="83">
        <f t="shared" si="11"/>
        <v>0</v>
      </c>
      <c r="F35" s="73"/>
      <c r="G35" s="40"/>
      <c r="H35" s="83">
        <f t="shared" si="12"/>
        <v>0</v>
      </c>
      <c r="I35" s="40"/>
      <c r="J35" s="40"/>
      <c r="K35" s="83">
        <f t="shared" si="13"/>
        <v>0</v>
      </c>
      <c r="L35" s="40"/>
      <c r="M35" s="40"/>
      <c r="N35" s="83">
        <f t="shared" si="14"/>
        <v>0</v>
      </c>
      <c r="O35" s="40"/>
      <c r="P35" s="40"/>
      <c r="Q35" s="83">
        <f t="shared" si="15"/>
        <v>0</v>
      </c>
      <c r="R35" s="35">
        <f t="shared" si="16"/>
        <v>0</v>
      </c>
      <c r="S35" s="40">
        <f t="shared" si="17"/>
        <v>0</v>
      </c>
      <c r="T35" s="83">
        <f t="shared" si="18"/>
        <v>0</v>
      </c>
      <c r="U35" s="40"/>
      <c r="V35" s="40"/>
      <c r="W35" s="83">
        <f t="shared" si="19"/>
        <v>0</v>
      </c>
      <c r="X35" s="40"/>
      <c r="Y35" s="40"/>
      <c r="Z35" s="83">
        <f t="shared" si="20"/>
        <v>0</v>
      </c>
      <c r="AA35" s="40"/>
      <c r="AB35" s="40"/>
      <c r="AC35" s="83">
        <f t="shared" si="21"/>
        <v>0</v>
      </c>
      <c r="AD35" s="40"/>
      <c r="AE35" s="40"/>
      <c r="AF35" s="83">
        <f t="shared" si="22"/>
        <v>0</v>
      </c>
      <c r="AG35" s="40"/>
      <c r="AH35" s="40"/>
      <c r="AI35" s="83">
        <f t="shared" si="23"/>
        <v>0</v>
      </c>
      <c r="AJ35" s="96"/>
      <c r="AK35" s="40"/>
      <c r="AL35" s="107">
        <f t="shared" si="24"/>
        <v>0</v>
      </c>
      <c r="AM35" s="40"/>
      <c r="AN35" s="40"/>
      <c r="AO35" s="83">
        <f t="shared" si="25"/>
        <v>0</v>
      </c>
      <c r="AP35" s="35">
        <f t="shared" si="26"/>
        <v>0</v>
      </c>
      <c r="AQ35" s="40">
        <f t="shared" si="27"/>
        <v>0</v>
      </c>
      <c r="AR35" s="83">
        <f t="shared" si="28"/>
        <v>0</v>
      </c>
      <c r="AS35" s="40"/>
      <c r="AT35" s="40"/>
      <c r="AU35" s="83">
        <f t="shared" si="29"/>
        <v>0</v>
      </c>
      <c r="AV35" s="40"/>
      <c r="AW35" s="40"/>
      <c r="AX35" s="83">
        <f t="shared" si="30"/>
        <v>0</v>
      </c>
      <c r="AY35" s="40"/>
      <c r="AZ35" s="40"/>
      <c r="BA35" s="83">
        <f t="shared" si="31"/>
        <v>0</v>
      </c>
      <c r="BB35" s="35">
        <f t="shared" si="32"/>
        <v>0</v>
      </c>
      <c r="BC35" s="40">
        <f t="shared" si="33"/>
        <v>0</v>
      </c>
      <c r="BD35" s="83">
        <f t="shared" si="34"/>
        <v>0</v>
      </c>
      <c r="BE35" s="40"/>
      <c r="BF35" s="40"/>
      <c r="BG35" s="83">
        <f t="shared" si="35"/>
        <v>0</v>
      </c>
      <c r="BH35" s="40"/>
      <c r="BI35" s="40"/>
      <c r="BJ35" s="83">
        <f t="shared" si="36"/>
        <v>0</v>
      </c>
      <c r="BK35" s="35">
        <f t="shared" si="37"/>
        <v>0</v>
      </c>
      <c r="BL35" s="40">
        <f t="shared" si="38"/>
        <v>0</v>
      </c>
      <c r="BM35" s="83">
        <f t="shared" si="39"/>
        <v>0</v>
      </c>
      <c r="BN35" s="35">
        <f t="shared" si="40"/>
        <v>0</v>
      </c>
      <c r="BO35" s="40">
        <f t="shared" si="41"/>
        <v>0</v>
      </c>
      <c r="BP35" s="83">
        <f t="shared" si="42"/>
        <v>0</v>
      </c>
    </row>
    <row r="36" spans="1:68" ht="16.5" thickBot="1">
      <c r="A36" s="5">
        <v>25</v>
      </c>
      <c r="B36" s="20" t="s">
        <v>56</v>
      </c>
      <c r="C36" s="42">
        <f>SUM(C18,C24,C25:C29,C32,C33:C35)</f>
        <v>266577</v>
      </c>
      <c r="D36" s="42">
        <f t="shared" ref="D36:BO36" si="51">SUM(D18,D24,D25:D29,D32,D33:D35)</f>
        <v>912</v>
      </c>
      <c r="E36" s="81">
        <f t="shared" si="11"/>
        <v>267489</v>
      </c>
      <c r="F36" s="72">
        <f t="shared" si="51"/>
        <v>253382</v>
      </c>
      <c r="G36" s="42">
        <f t="shared" si="51"/>
        <v>0</v>
      </c>
      <c r="H36" s="81">
        <f t="shared" si="12"/>
        <v>253382</v>
      </c>
      <c r="I36" s="42">
        <f t="shared" si="51"/>
        <v>241873</v>
      </c>
      <c r="J36" s="42">
        <f t="shared" si="51"/>
        <v>536</v>
      </c>
      <c r="K36" s="81">
        <f t="shared" si="13"/>
        <v>242409</v>
      </c>
      <c r="L36" s="42">
        <f t="shared" si="51"/>
        <v>188609</v>
      </c>
      <c r="M36" s="42">
        <f t="shared" si="51"/>
        <v>350</v>
      </c>
      <c r="N36" s="81">
        <f t="shared" si="14"/>
        <v>188959</v>
      </c>
      <c r="O36" s="42">
        <f t="shared" si="51"/>
        <v>203722</v>
      </c>
      <c r="P36" s="42">
        <f t="shared" si="51"/>
        <v>773</v>
      </c>
      <c r="Q36" s="81">
        <f t="shared" si="15"/>
        <v>204495</v>
      </c>
      <c r="R36" s="41">
        <f t="shared" si="51"/>
        <v>1154163</v>
      </c>
      <c r="S36" s="42">
        <f t="shared" si="51"/>
        <v>2571</v>
      </c>
      <c r="T36" s="81">
        <f t="shared" si="51"/>
        <v>1156734</v>
      </c>
      <c r="U36" s="42">
        <f t="shared" si="51"/>
        <v>108799</v>
      </c>
      <c r="V36" s="42">
        <f t="shared" si="51"/>
        <v>0</v>
      </c>
      <c r="W36" s="81">
        <f t="shared" si="19"/>
        <v>108799</v>
      </c>
      <c r="X36" s="42">
        <f t="shared" si="51"/>
        <v>91032</v>
      </c>
      <c r="Y36" s="42">
        <f t="shared" si="51"/>
        <v>0</v>
      </c>
      <c r="Z36" s="81">
        <f t="shared" si="20"/>
        <v>91032</v>
      </c>
      <c r="AA36" s="42">
        <f t="shared" si="51"/>
        <v>48585</v>
      </c>
      <c r="AB36" s="42">
        <f t="shared" si="51"/>
        <v>0</v>
      </c>
      <c r="AC36" s="81">
        <f t="shared" si="21"/>
        <v>48585</v>
      </c>
      <c r="AD36" s="42">
        <f t="shared" si="51"/>
        <v>63596</v>
      </c>
      <c r="AE36" s="42">
        <f t="shared" si="51"/>
        <v>0</v>
      </c>
      <c r="AF36" s="81">
        <f t="shared" si="22"/>
        <v>63596</v>
      </c>
      <c r="AG36" s="42">
        <f t="shared" si="51"/>
        <v>96637</v>
      </c>
      <c r="AH36" s="42">
        <f t="shared" si="51"/>
        <v>0</v>
      </c>
      <c r="AI36" s="81">
        <f t="shared" si="23"/>
        <v>96637</v>
      </c>
      <c r="AJ36" s="94">
        <f t="shared" si="51"/>
        <v>60031</v>
      </c>
      <c r="AK36" s="42">
        <f t="shared" si="51"/>
        <v>0</v>
      </c>
      <c r="AL36" s="105">
        <f t="shared" si="24"/>
        <v>60031</v>
      </c>
      <c r="AM36" s="42">
        <f t="shared" si="51"/>
        <v>96948</v>
      </c>
      <c r="AN36" s="42">
        <f t="shared" si="51"/>
        <v>0</v>
      </c>
      <c r="AO36" s="81">
        <f t="shared" si="25"/>
        <v>96948</v>
      </c>
      <c r="AP36" s="41">
        <f t="shared" si="26"/>
        <v>565628</v>
      </c>
      <c r="AQ36" s="42">
        <f t="shared" si="27"/>
        <v>0</v>
      </c>
      <c r="AR36" s="81">
        <f t="shared" si="28"/>
        <v>565628</v>
      </c>
      <c r="AS36" s="42">
        <f t="shared" si="51"/>
        <v>106986</v>
      </c>
      <c r="AT36" s="42">
        <f t="shared" si="51"/>
        <v>395</v>
      </c>
      <c r="AU36" s="81">
        <f t="shared" si="29"/>
        <v>107381</v>
      </c>
      <c r="AV36" s="42">
        <f t="shared" si="51"/>
        <v>53131</v>
      </c>
      <c r="AW36" s="42">
        <f t="shared" si="51"/>
        <v>0</v>
      </c>
      <c r="AX36" s="81">
        <f t="shared" si="30"/>
        <v>53131</v>
      </c>
      <c r="AY36" s="42">
        <f t="shared" si="51"/>
        <v>98796</v>
      </c>
      <c r="AZ36" s="42">
        <f t="shared" si="51"/>
        <v>0</v>
      </c>
      <c r="BA36" s="81">
        <f t="shared" si="31"/>
        <v>98796</v>
      </c>
      <c r="BB36" s="41">
        <f t="shared" si="51"/>
        <v>258913</v>
      </c>
      <c r="BC36" s="42">
        <f t="shared" si="51"/>
        <v>395</v>
      </c>
      <c r="BD36" s="81">
        <f t="shared" si="51"/>
        <v>259308</v>
      </c>
      <c r="BE36" s="42">
        <f t="shared" si="51"/>
        <v>18845</v>
      </c>
      <c r="BF36" s="42">
        <f t="shared" si="51"/>
        <v>0</v>
      </c>
      <c r="BG36" s="81">
        <f t="shared" si="35"/>
        <v>18845</v>
      </c>
      <c r="BH36" s="42">
        <f t="shared" si="51"/>
        <v>53413</v>
      </c>
      <c r="BI36" s="42">
        <f t="shared" si="51"/>
        <v>0</v>
      </c>
      <c r="BJ36" s="81">
        <f t="shared" si="36"/>
        <v>53413</v>
      </c>
      <c r="BK36" s="41">
        <f t="shared" si="51"/>
        <v>72258</v>
      </c>
      <c r="BL36" s="42">
        <f t="shared" si="51"/>
        <v>0</v>
      </c>
      <c r="BM36" s="81">
        <f t="shared" si="51"/>
        <v>72258</v>
      </c>
      <c r="BN36" s="41">
        <f t="shared" si="51"/>
        <v>2050962</v>
      </c>
      <c r="BO36" s="42">
        <f t="shared" si="51"/>
        <v>2966</v>
      </c>
      <c r="BP36" s="81">
        <f t="shared" ref="BP36" si="52">SUM(BP18,BP24,BP25:BP29,BP32,BP33:BP35)</f>
        <v>2053928</v>
      </c>
    </row>
    <row r="37" spans="1:68" ht="15.75">
      <c r="A37" s="7">
        <v>26</v>
      </c>
      <c r="B37" s="30" t="s">
        <v>42</v>
      </c>
      <c r="C37" s="38"/>
      <c r="D37" s="38"/>
      <c r="E37" s="82">
        <f t="shared" si="11"/>
        <v>0</v>
      </c>
      <c r="F37" s="68"/>
      <c r="G37" s="38"/>
      <c r="H37" s="82">
        <f t="shared" si="12"/>
        <v>0</v>
      </c>
      <c r="I37" s="38"/>
      <c r="J37" s="38"/>
      <c r="K37" s="82">
        <f t="shared" si="13"/>
        <v>0</v>
      </c>
      <c r="L37" s="38"/>
      <c r="M37" s="38"/>
      <c r="N37" s="82">
        <f t="shared" si="14"/>
        <v>0</v>
      </c>
      <c r="O37" s="38"/>
      <c r="P37" s="38"/>
      <c r="Q37" s="82">
        <f t="shared" si="15"/>
        <v>0</v>
      </c>
      <c r="R37" s="33">
        <f t="shared" si="16"/>
        <v>0</v>
      </c>
      <c r="S37" s="38">
        <f t="shared" si="17"/>
        <v>0</v>
      </c>
      <c r="T37" s="82">
        <f t="shared" si="18"/>
        <v>0</v>
      </c>
      <c r="U37" s="38"/>
      <c r="V37" s="38"/>
      <c r="W37" s="82">
        <f t="shared" si="19"/>
        <v>0</v>
      </c>
      <c r="X37" s="38"/>
      <c r="Y37" s="38"/>
      <c r="Z37" s="82">
        <f t="shared" si="20"/>
        <v>0</v>
      </c>
      <c r="AA37" s="38"/>
      <c r="AB37" s="38"/>
      <c r="AC37" s="82">
        <f t="shared" si="21"/>
        <v>0</v>
      </c>
      <c r="AD37" s="38"/>
      <c r="AE37" s="38"/>
      <c r="AF37" s="82">
        <f t="shared" si="22"/>
        <v>0</v>
      </c>
      <c r="AG37" s="38"/>
      <c r="AH37" s="38"/>
      <c r="AI37" s="82">
        <f t="shared" si="23"/>
        <v>0</v>
      </c>
      <c r="AJ37" s="95"/>
      <c r="AK37" s="38"/>
      <c r="AL37" s="106">
        <f t="shared" si="24"/>
        <v>0</v>
      </c>
      <c r="AM37" s="38"/>
      <c r="AN37" s="38"/>
      <c r="AO37" s="82">
        <f t="shared" si="25"/>
        <v>0</v>
      </c>
      <c r="AP37" s="33">
        <f t="shared" si="26"/>
        <v>0</v>
      </c>
      <c r="AQ37" s="38">
        <f t="shared" si="27"/>
        <v>0</v>
      </c>
      <c r="AR37" s="82">
        <f t="shared" si="28"/>
        <v>0</v>
      </c>
      <c r="AS37" s="38"/>
      <c r="AT37" s="38"/>
      <c r="AU37" s="82">
        <f t="shared" si="29"/>
        <v>0</v>
      </c>
      <c r="AV37" s="38"/>
      <c r="AW37" s="38"/>
      <c r="AX37" s="82">
        <f t="shared" si="30"/>
        <v>0</v>
      </c>
      <c r="AY37" s="38"/>
      <c r="AZ37" s="38"/>
      <c r="BA37" s="82">
        <f t="shared" si="31"/>
        <v>0</v>
      </c>
      <c r="BB37" s="33">
        <f t="shared" si="32"/>
        <v>0</v>
      </c>
      <c r="BC37" s="38">
        <f t="shared" si="33"/>
        <v>0</v>
      </c>
      <c r="BD37" s="82">
        <f t="shared" si="34"/>
        <v>0</v>
      </c>
      <c r="BE37" s="38"/>
      <c r="BF37" s="38"/>
      <c r="BG37" s="82">
        <f t="shared" si="35"/>
        <v>0</v>
      </c>
      <c r="BH37" s="38"/>
      <c r="BI37" s="38"/>
      <c r="BJ37" s="82">
        <f t="shared" si="36"/>
        <v>0</v>
      </c>
      <c r="BK37" s="33">
        <f t="shared" si="37"/>
        <v>0</v>
      </c>
      <c r="BL37" s="38">
        <f t="shared" si="38"/>
        <v>0</v>
      </c>
      <c r="BM37" s="82">
        <f t="shared" si="39"/>
        <v>0</v>
      </c>
      <c r="BN37" s="33">
        <f t="shared" si="40"/>
        <v>0</v>
      </c>
      <c r="BO37" s="38">
        <f t="shared" si="41"/>
        <v>0</v>
      </c>
      <c r="BP37" s="82">
        <f t="shared" si="42"/>
        <v>0</v>
      </c>
    </row>
    <row r="38" spans="1:68" ht="15.75">
      <c r="A38" s="6">
        <v>27</v>
      </c>
      <c r="B38" s="13" t="s">
        <v>24</v>
      </c>
      <c r="C38" s="39"/>
      <c r="D38" s="39"/>
      <c r="E38" s="79">
        <f t="shared" si="11"/>
        <v>0</v>
      </c>
      <c r="F38" s="70"/>
      <c r="G38" s="39"/>
      <c r="H38" s="79">
        <f t="shared" si="12"/>
        <v>0</v>
      </c>
      <c r="I38" s="39"/>
      <c r="J38" s="39"/>
      <c r="K38" s="79">
        <f t="shared" si="13"/>
        <v>0</v>
      </c>
      <c r="L38" s="39"/>
      <c r="M38" s="39"/>
      <c r="N38" s="79">
        <f t="shared" si="14"/>
        <v>0</v>
      </c>
      <c r="O38" s="39"/>
      <c r="P38" s="39"/>
      <c r="Q38" s="79">
        <f t="shared" si="15"/>
        <v>0</v>
      </c>
      <c r="R38" s="34">
        <f t="shared" si="16"/>
        <v>0</v>
      </c>
      <c r="S38" s="39">
        <f t="shared" si="17"/>
        <v>0</v>
      </c>
      <c r="T38" s="79">
        <f t="shared" si="18"/>
        <v>0</v>
      </c>
      <c r="U38" s="39"/>
      <c r="V38" s="39"/>
      <c r="W38" s="79">
        <f t="shared" si="19"/>
        <v>0</v>
      </c>
      <c r="X38" s="39"/>
      <c r="Y38" s="39"/>
      <c r="Z38" s="79">
        <f t="shared" si="20"/>
        <v>0</v>
      </c>
      <c r="AA38" s="39"/>
      <c r="AB38" s="39"/>
      <c r="AC38" s="79">
        <f t="shared" si="21"/>
        <v>0</v>
      </c>
      <c r="AD38" s="39"/>
      <c r="AE38" s="39"/>
      <c r="AF38" s="79">
        <f t="shared" si="22"/>
        <v>0</v>
      </c>
      <c r="AG38" s="39"/>
      <c r="AH38" s="39"/>
      <c r="AI38" s="79">
        <f t="shared" si="23"/>
        <v>0</v>
      </c>
      <c r="AJ38" s="92"/>
      <c r="AK38" s="39"/>
      <c r="AL38" s="103">
        <f t="shared" si="24"/>
        <v>0</v>
      </c>
      <c r="AM38" s="39"/>
      <c r="AN38" s="39"/>
      <c r="AO38" s="79">
        <f t="shared" si="25"/>
        <v>0</v>
      </c>
      <c r="AP38" s="34">
        <f t="shared" si="26"/>
        <v>0</v>
      </c>
      <c r="AQ38" s="39">
        <f t="shared" si="27"/>
        <v>0</v>
      </c>
      <c r="AR38" s="79">
        <f t="shared" si="28"/>
        <v>0</v>
      </c>
      <c r="AS38" s="39"/>
      <c r="AT38" s="39"/>
      <c r="AU38" s="79">
        <f t="shared" si="29"/>
        <v>0</v>
      </c>
      <c r="AV38" s="39"/>
      <c r="AW38" s="39"/>
      <c r="AX38" s="79">
        <f t="shared" si="30"/>
        <v>0</v>
      </c>
      <c r="AY38" s="39"/>
      <c r="AZ38" s="39"/>
      <c r="BA38" s="79">
        <f t="shared" si="31"/>
        <v>0</v>
      </c>
      <c r="BB38" s="34">
        <f t="shared" si="32"/>
        <v>0</v>
      </c>
      <c r="BC38" s="39">
        <f t="shared" si="33"/>
        <v>0</v>
      </c>
      <c r="BD38" s="79">
        <f t="shared" si="34"/>
        <v>0</v>
      </c>
      <c r="BE38" s="39"/>
      <c r="BF38" s="39"/>
      <c r="BG38" s="79">
        <f t="shared" si="35"/>
        <v>0</v>
      </c>
      <c r="BH38" s="39"/>
      <c r="BI38" s="39"/>
      <c r="BJ38" s="79">
        <f t="shared" si="36"/>
        <v>0</v>
      </c>
      <c r="BK38" s="34">
        <f t="shared" si="37"/>
        <v>0</v>
      </c>
      <c r="BL38" s="39">
        <f t="shared" si="38"/>
        <v>0</v>
      </c>
      <c r="BM38" s="79">
        <f t="shared" si="39"/>
        <v>0</v>
      </c>
      <c r="BN38" s="34">
        <f t="shared" si="40"/>
        <v>0</v>
      </c>
      <c r="BO38" s="39">
        <f t="shared" si="41"/>
        <v>0</v>
      </c>
      <c r="BP38" s="79">
        <f t="shared" si="42"/>
        <v>0</v>
      </c>
    </row>
    <row r="39" spans="1:68" ht="16.5" thickBot="1">
      <c r="A39" s="3">
        <v>28</v>
      </c>
      <c r="B39" s="24" t="s">
        <v>25</v>
      </c>
      <c r="C39" s="40"/>
      <c r="D39" s="40"/>
      <c r="E39" s="83">
        <f t="shared" si="11"/>
        <v>0</v>
      </c>
      <c r="F39" s="73"/>
      <c r="G39" s="40"/>
      <c r="H39" s="83">
        <f t="shared" si="12"/>
        <v>0</v>
      </c>
      <c r="I39" s="40"/>
      <c r="J39" s="40"/>
      <c r="K39" s="83">
        <f t="shared" si="13"/>
        <v>0</v>
      </c>
      <c r="L39" s="40"/>
      <c r="M39" s="40"/>
      <c r="N39" s="83">
        <f t="shared" si="14"/>
        <v>0</v>
      </c>
      <c r="O39" s="40"/>
      <c r="P39" s="40"/>
      <c r="Q39" s="83">
        <f t="shared" si="15"/>
        <v>0</v>
      </c>
      <c r="R39" s="35">
        <f t="shared" si="16"/>
        <v>0</v>
      </c>
      <c r="S39" s="40">
        <f t="shared" si="17"/>
        <v>0</v>
      </c>
      <c r="T39" s="83">
        <f t="shared" si="18"/>
        <v>0</v>
      </c>
      <c r="U39" s="40"/>
      <c r="V39" s="40"/>
      <c r="W39" s="83">
        <f t="shared" si="19"/>
        <v>0</v>
      </c>
      <c r="X39" s="40"/>
      <c r="Y39" s="40"/>
      <c r="Z39" s="83">
        <f t="shared" si="20"/>
        <v>0</v>
      </c>
      <c r="AA39" s="40"/>
      <c r="AB39" s="40"/>
      <c r="AC39" s="83">
        <f t="shared" si="21"/>
        <v>0</v>
      </c>
      <c r="AD39" s="40"/>
      <c r="AE39" s="40"/>
      <c r="AF39" s="83">
        <f t="shared" si="22"/>
        <v>0</v>
      </c>
      <c r="AG39" s="40"/>
      <c r="AH39" s="40"/>
      <c r="AI39" s="83">
        <f t="shared" si="23"/>
        <v>0</v>
      </c>
      <c r="AJ39" s="96"/>
      <c r="AK39" s="40"/>
      <c r="AL39" s="107">
        <f t="shared" si="24"/>
        <v>0</v>
      </c>
      <c r="AM39" s="40"/>
      <c r="AN39" s="40"/>
      <c r="AO39" s="83">
        <f t="shared" si="25"/>
        <v>0</v>
      </c>
      <c r="AP39" s="35">
        <f t="shared" si="26"/>
        <v>0</v>
      </c>
      <c r="AQ39" s="40">
        <f t="shared" si="27"/>
        <v>0</v>
      </c>
      <c r="AR39" s="83">
        <f t="shared" si="28"/>
        <v>0</v>
      </c>
      <c r="AS39" s="40"/>
      <c r="AT39" s="40"/>
      <c r="AU39" s="83">
        <f t="shared" si="29"/>
        <v>0</v>
      </c>
      <c r="AV39" s="40"/>
      <c r="AW39" s="40"/>
      <c r="AX39" s="83">
        <f t="shared" si="30"/>
        <v>0</v>
      </c>
      <c r="AY39" s="40"/>
      <c r="AZ39" s="40"/>
      <c r="BA39" s="83">
        <f t="shared" si="31"/>
        <v>0</v>
      </c>
      <c r="BB39" s="35">
        <f t="shared" si="32"/>
        <v>0</v>
      </c>
      <c r="BC39" s="40">
        <f t="shared" si="33"/>
        <v>0</v>
      </c>
      <c r="BD39" s="83">
        <f t="shared" si="34"/>
        <v>0</v>
      </c>
      <c r="BE39" s="40"/>
      <c r="BF39" s="40"/>
      <c r="BG39" s="83">
        <f t="shared" si="35"/>
        <v>0</v>
      </c>
      <c r="BH39" s="40"/>
      <c r="BI39" s="40"/>
      <c r="BJ39" s="83">
        <f t="shared" si="36"/>
        <v>0</v>
      </c>
      <c r="BK39" s="35">
        <f t="shared" si="37"/>
        <v>0</v>
      </c>
      <c r="BL39" s="40">
        <f t="shared" si="38"/>
        <v>0</v>
      </c>
      <c r="BM39" s="83">
        <f t="shared" si="39"/>
        <v>0</v>
      </c>
      <c r="BN39" s="35">
        <f t="shared" si="40"/>
        <v>0</v>
      </c>
      <c r="BO39" s="40">
        <f t="shared" si="41"/>
        <v>0</v>
      </c>
      <c r="BP39" s="83">
        <f t="shared" si="42"/>
        <v>0</v>
      </c>
    </row>
    <row r="40" spans="1:68" ht="16.5" thickBot="1">
      <c r="A40" s="5">
        <v>29</v>
      </c>
      <c r="B40" s="20" t="s">
        <v>57</v>
      </c>
      <c r="C40" s="42">
        <f t="shared" ref="C40" si="53">SUM(C37:C39)</f>
        <v>0</v>
      </c>
      <c r="D40" s="42">
        <f t="shared" ref="D40:BO40" si="54">SUM(D37:D39)</f>
        <v>0</v>
      </c>
      <c r="E40" s="81">
        <f t="shared" si="11"/>
        <v>0</v>
      </c>
      <c r="F40" s="72">
        <f t="shared" si="54"/>
        <v>0</v>
      </c>
      <c r="G40" s="42">
        <f t="shared" si="54"/>
        <v>0</v>
      </c>
      <c r="H40" s="81">
        <f t="shared" si="12"/>
        <v>0</v>
      </c>
      <c r="I40" s="42">
        <f t="shared" si="54"/>
        <v>0</v>
      </c>
      <c r="J40" s="42">
        <f t="shared" si="54"/>
        <v>0</v>
      </c>
      <c r="K40" s="81">
        <f t="shared" si="13"/>
        <v>0</v>
      </c>
      <c r="L40" s="42">
        <f t="shared" si="54"/>
        <v>0</v>
      </c>
      <c r="M40" s="42">
        <f t="shared" si="54"/>
        <v>0</v>
      </c>
      <c r="N40" s="81">
        <f t="shared" si="14"/>
        <v>0</v>
      </c>
      <c r="O40" s="42">
        <f t="shared" si="54"/>
        <v>0</v>
      </c>
      <c r="P40" s="42">
        <f t="shared" si="54"/>
        <v>0</v>
      </c>
      <c r="Q40" s="81">
        <f t="shared" si="15"/>
        <v>0</v>
      </c>
      <c r="R40" s="41">
        <f t="shared" si="54"/>
        <v>0</v>
      </c>
      <c r="S40" s="42">
        <f t="shared" si="54"/>
        <v>0</v>
      </c>
      <c r="T40" s="81">
        <f t="shared" si="54"/>
        <v>0</v>
      </c>
      <c r="U40" s="42">
        <f t="shared" si="54"/>
        <v>0</v>
      </c>
      <c r="V40" s="42">
        <f t="shared" si="54"/>
        <v>0</v>
      </c>
      <c r="W40" s="81">
        <f t="shared" si="19"/>
        <v>0</v>
      </c>
      <c r="X40" s="42">
        <f t="shared" si="54"/>
        <v>0</v>
      </c>
      <c r="Y40" s="42">
        <f t="shared" si="54"/>
        <v>0</v>
      </c>
      <c r="Z40" s="81">
        <f t="shared" si="20"/>
        <v>0</v>
      </c>
      <c r="AA40" s="42">
        <f t="shared" si="54"/>
        <v>0</v>
      </c>
      <c r="AB40" s="42">
        <f t="shared" si="54"/>
        <v>0</v>
      </c>
      <c r="AC40" s="81">
        <f t="shared" si="21"/>
        <v>0</v>
      </c>
      <c r="AD40" s="42">
        <f t="shared" si="54"/>
        <v>0</v>
      </c>
      <c r="AE40" s="42">
        <f t="shared" si="54"/>
        <v>0</v>
      </c>
      <c r="AF40" s="81">
        <f t="shared" si="22"/>
        <v>0</v>
      </c>
      <c r="AG40" s="42">
        <f t="shared" si="54"/>
        <v>0</v>
      </c>
      <c r="AH40" s="42">
        <f t="shared" si="54"/>
        <v>0</v>
      </c>
      <c r="AI40" s="81">
        <f t="shared" si="23"/>
        <v>0</v>
      </c>
      <c r="AJ40" s="94">
        <f t="shared" si="54"/>
        <v>0</v>
      </c>
      <c r="AK40" s="42">
        <f t="shared" si="54"/>
        <v>0</v>
      </c>
      <c r="AL40" s="105">
        <f t="shared" si="24"/>
        <v>0</v>
      </c>
      <c r="AM40" s="42">
        <f t="shared" si="54"/>
        <v>0</v>
      </c>
      <c r="AN40" s="42">
        <f t="shared" si="54"/>
        <v>0</v>
      </c>
      <c r="AO40" s="81">
        <f t="shared" si="25"/>
        <v>0</v>
      </c>
      <c r="AP40" s="41">
        <f t="shared" si="26"/>
        <v>0</v>
      </c>
      <c r="AQ40" s="42">
        <f t="shared" si="27"/>
        <v>0</v>
      </c>
      <c r="AR40" s="81">
        <f t="shared" si="28"/>
        <v>0</v>
      </c>
      <c r="AS40" s="42">
        <f t="shared" si="54"/>
        <v>0</v>
      </c>
      <c r="AT40" s="42">
        <f t="shared" si="54"/>
        <v>0</v>
      </c>
      <c r="AU40" s="81">
        <f t="shared" si="29"/>
        <v>0</v>
      </c>
      <c r="AV40" s="42">
        <f t="shared" si="54"/>
        <v>0</v>
      </c>
      <c r="AW40" s="42">
        <f t="shared" si="54"/>
        <v>0</v>
      </c>
      <c r="AX40" s="81">
        <f t="shared" si="30"/>
        <v>0</v>
      </c>
      <c r="AY40" s="42">
        <f t="shared" si="54"/>
        <v>0</v>
      </c>
      <c r="AZ40" s="42">
        <f t="shared" si="54"/>
        <v>0</v>
      </c>
      <c r="BA40" s="81">
        <f t="shared" si="31"/>
        <v>0</v>
      </c>
      <c r="BB40" s="41">
        <f t="shared" si="54"/>
        <v>0</v>
      </c>
      <c r="BC40" s="42">
        <f t="shared" si="54"/>
        <v>0</v>
      </c>
      <c r="BD40" s="81">
        <f t="shared" si="54"/>
        <v>0</v>
      </c>
      <c r="BE40" s="42">
        <f t="shared" si="54"/>
        <v>0</v>
      </c>
      <c r="BF40" s="42">
        <f t="shared" si="54"/>
        <v>0</v>
      </c>
      <c r="BG40" s="81">
        <f t="shared" si="35"/>
        <v>0</v>
      </c>
      <c r="BH40" s="42">
        <f t="shared" si="54"/>
        <v>0</v>
      </c>
      <c r="BI40" s="42">
        <f t="shared" si="54"/>
        <v>0</v>
      </c>
      <c r="BJ40" s="81">
        <f t="shared" si="36"/>
        <v>0</v>
      </c>
      <c r="BK40" s="41">
        <f t="shared" si="54"/>
        <v>0</v>
      </c>
      <c r="BL40" s="42">
        <f t="shared" si="54"/>
        <v>0</v>
      </c>
      <c r="BM40" s="81">
        <f t="shared" si="54"/>
        <v>0</v>
      </c>
      <c r="BN40" s="41">
        <f t="shared" si="54"/>
        <v>0</v>
      </c>
      <c r="BO40" s="42">
        <f t="shared" si="54"/>
        <v>0</v>
      </c>
      <c r="BP40" s="81">
        <f t="shared" ref="BP40" si="55">SUM(BP37:BP39)</f>
        <v>0</v>
      </c>
    </row>
    <row r="41" spans="1:68" ht="16.5" thickBot="1">
      <c r="A41" s="129" t="s">
        <v>58</v>
      </c>
      <c r="B41" s="130"/>
      <c r="C41" s="46">
        <f t="shared" ref="C41" si="56">SUM(C36,C40)</f>
        <v>266577</v>
      </c>
      <c r="D41" s="46">
        <f t="shared" ref="D41:BO41" si="57">SUM(D36,D40)</f>
        <v>912</v>
      </c>
      <c r="E41" s="84">
        <f t="shared" si="11"/>
        <v>267489</v>
      </c>
      <c r="F41" s="74">
        <f t="shared" si="57"/>
        <v>253382</v>
      </c>
      <c r="G41" s="46">
        <f t="shared" si="57"/>
        <v>0</v>
      </c>
      <c r="H41" s="84">
        <f t="shared" si="12"/>
        <v>253382</v>
      </c>
      <c r="I41" s="46">
        <f t="shared" si="57"/>
        <v>241873</v>
      </c>
      <c r="J41" s="46">
        <f t="shared" si="57"/>
        <v>536</v>
      </c>
      <c r="K41" s="84">
        <f t="shared" si="13"/>
        <v>242409</v>
      </c>
      <c r="L41" s="46">
        <f t="shared" si="57"/>
        <v>188609</v>
      </c>
      <c r="M41" s="46">
        <f t="shared" si="57"/>
        <v>350</v>
      </c>
      <c r="N41" s="84">
        <f t="shared" si="14"/>
        <v>188959</v>
      </c>
      <c r="O41" s="46">
        <f t="shared" si="57"/>
        <v>203722</v>
      </c>
      <c r="P41" s="46">
        <f t="shared" si="57"/>
        <v>773</v>
      </c>
      <c r="Q41" s="84">
        <f t="shared" si="15"/>
        <v>204495</v>
      </c>
      <c r="R41" s="45">
        <f t="shared" si="57"/>
        <v>1154163</v>
      </c>
      <c r="S41" s="46">
        <f t="shared" si="57"/>
        <v>2571</v>
      </c>
      <c r="T41" s="84">
        <f t="shared" si="57"/>
        <v>1156734</v>
      </c>
      <c r="U41" s="46">
        <f t="shared" si="57"/>
        <v>108799</v>
      </c>
      <c r="V41" s="46">
        <f t="shared" si="57"/>
        <v>0</v>
      </c>
      <c r="W41" s="84">
        <f t="shared" si="19"/>
        <v>108799</v>
      </c>
      <c r="X41" s="46">
        <f t="shared" si="57"/>
        <v>91032</v>
      </c>
      <c r="Y41" s="46">
        <f t="shared" si="57"/>
        <v>0</v>
      </c>
      <c r="Z41" s="84">
        <f t="shared" si="20"/>
        <v>91032</v>
      </c>
      <c r="AA41" s="46">
        <f t="shared" si="57"/>
        <v>48585</v>
      </c>
      <c r="AB41" s="46">
        <f t="shared" si="57"/>
        <v>0</v>
      </c>
      <c r="AC41" s="84">
        <f t="shared" si="21"/>
        <v>48585</v>
      </c>
      <c r="AD41" s="46">
        <f t="shared" si="57"/>
        <v>63596</v>
      </c>
      <c r="AE41" s="46">
        <f t="shared" si="57"/>
        <v>0</v>
      </c>
      <c r="AF41" s="84">
        <f t="shared" si="22"/>
        <v>63596</v>
      </c>
      <c r="AG41" s="46">
        <f t="shared" si="57"/>
        <v>96637</v>
      </c>
      <c r="AH41" s="46">
        <f t="shared" si="57"/>
        <v>0</v>
      </c>
      <c r="AI41" s="84">
        <f t="shared" si="23"/>
        <v>96637</v>
      </c>
      <c r="AJ41" s="97">
        <f t="shared" si="57"/>
        <v>60031</v>
      </c>
      <c r="AK41" s="46">
        <f t="shared" si="57"/>
        <v>0</v>
      </c>
      <c r="AL41" s="108">
        <f t="shared" si="24"/>
        <v>60031</v>
      </c>
      <c r="AM41" s="46">
        <f t="shared" si="57"/>
        <v>96948</v>
      </c>
      <c r="AN41" s="46">
        <f t="shared" si="57"/>
        <v>0</v>
      </c>
      <c r="AO41" s="84">
        <f t="shared" si="25"/>
        <v>96948</v>
      </c>
      <c r="AP41" s="45">
        <f t="shared" si="26"/>
        <v>565628</v>
      </c>
      <c r="AQ41" s="46">
        <f t="shared" si="27"/>
        <v>0</v>
      </c>
      <c r="AR41" s="84">
        <f t="shared" si="28"/>
        <v>565628</v>
      </c>
      <c r="AS41" s="46">
        <f t="shared" si="57"/>
        <v>106986</v>
      </c>
      <c r="AT41" s="46">
        <f t="shared" si="57"/>
        <v>395</v>
      </c>
      <c r="AU41" s="84">
        <f t="shared" si="29"/>
        <v>107381</v>
      </c>
      <c r="AV41" s="46">
        <f t="shared" si="57"/>
        <v>53131</v>
      </c>
      <c r="AW41" s="46">
        <f t="shared" si="57"/>
        <v>0</v>
      </c>
      <c r="AX41" s="84">
        <f t="shared" si="30"/>
        <v>53131</v>
      </c>
      <c r="AY41" s="46">
        <f t="shared" si="57"/>
        <v>98796</v>
      </c>
      <c r="AZ41" s="46">
        <f t="shared" si="57"/>
        <v>0</v>
      </c>
      <c r="BA41" s="84">
        <f t="shared" si="57"/>
        <v>98796</v>
      </c>
      <c r="BB41" s="45">
        <f t="shared" si="57"/>
        <v>258913</v>
      </c>
      <c r="BC41" s="46">
        <f t="shared" si="57"/>
        <v>395</v>
      </c>
      <c r="BD41" s="84">
        <f t="shared" si="57"/>
        <v>259308</v>
      </c>
      <c r="BE41" s="46">
        <f t="shared" si="57"/>
        <v>18845</v>
      </c>
      <c r="BF41" s="46">
        <f t="shared" si="57"/>
        <v>0</v>
      </c>
      <c r="BG41" s="84">
        <f t="shared" si="35"/>
        <v>18845</v>
      </c>
      <c r="BH41" s="46">
        <f t="shared" si="57"/>
        <v>53413</v>
      </c>
      <c r="BI41" s="46">
        <f t="shared" si="57"/>
        <v>0</v>
      </c>
      <c r="BJ41" s="84">
        <f t="shared" si="36"/>
        <v>53413</v>
      </c>
      <c r="BK41" s="45">
        <f t="shared" si="57"/>
        <v>72258</v>
      </c>
      <c r="BL41" s="46">
        <f t="shared" si="57"/>
        <v>0</v>
      </c>
      <c r="BM41" s="84">
        <f t="shared" si="57"/>
        <v>72258</v>
      </c>
      <c r="BN41" s="45">
        <f t="shared" si="57"/>
        <v>2050962</v>
      </c>
      <c r="BO41" s="46">
        <f t="shared" si="57"/>
        <v>2966</v>
      </c>
      <c r="BP41" s="84">
        <f t="shared" ref="BP41" si="58">SUM(BP36,BP40)</f>
        <v>2053928</v>
      </c>
    </row>
    <row r="42" spans="1:68" ht="29.25" customHeight="1" thickTop="1" thickBot="1">
      <c r="A42" s="131" t="s">
        <v>26</v>
      </c>
      <c r="B42" s="132"/>
      <c r="C42" s="48"/>
      <c r="D42" s="48"/>
      <c r="E42" s="85"/>
      <c r="F42" s="48"/>
      <c r="G42" s="48"/>
      <c r="H42" s="85"/>
      <c r="I42" s="48"/>
      <c r="J42" s="48"/>
      <c r="K42" s="85"/>
      <c r="L42" s="48"/>
      <c r="M42" s="48"/>
      <c r="N42" s="85"/>
      <c r="O42" s="48"/>
      <c r="P42" s="48"/>
      <c r="Q42" s="85"/>
      <c r="R42" s="47"/>
      <c r="S42" s="48"/>
      <c r="T42" s="85"/>
      <c r="U42" s="48"/>
      <c r="V42" s="48"/>
      <c r="W42" s="85"/>
      <c r="X42" s="48"/>
      <c r="Y42" s="48"/>
      <c r="Z42" s="85"/>
      <c r="AA42" s="48"/>
      <c r="AB42" s="48"/>
      <c r="AC42" s="85"/>
      <c r="AD42" s="48"/>
      <c r="AE42" s="48"/>
      <c r="AF42" s="85"/>
      <c r="AG42" s="48"/>
      <c r="AH42" s="48"/>
      <c r="AI42" s="85"/>
      <c r="AJ42" s="48"/>
      <c r="AK42" s="113"/>
      <c r="AL42" s="85"/>
      <c r="AM42" s="48"/>
      <c r="AN42" s="48"/>
      <c r="AO42" s="85"/>
      <c r="AP42" s="47"/>
      <c r="AQ42" s="48"/>
      <c r="AR42" s="85"/>
      <c r="AS42" s="48"/>
      <c r="AT42" s="48"/>
      <c r="AU42" s="85"/>
      <c r="AV42" s="48"/>
      <c r="AW42" s="48"/>
      <c r="AX42" s="85"/>
      <c r="AY42" s="48"/>
      <c r="AZ42" s="48"/>
      <c r="BA42" s="85">
        <f t="shared" si="31"/>
        <v>0</v>
      </c>
      <c r="BB42" s="47"/>
      <c r="BC42" s="48"/>
      <c r="BD42" s="85"/>
      <c r="BE42" s="48"/>
      <c r="BF42" s="48"/>
      <c r="BG42" s="85"/>
      <c r="BH42" s="48"/>
      <c r="BI42" s="48"/>
      <c r="BJ42" s="85"/>
      <c r="BK42" s="47"/>
      <c r="BL42" s="48"/>
      <c r="BM42" s="85"/>
      <c r="BN42" s="47"/>
      <c r="BO42" s="48"/>
      <c r="BP42" s="85"/>
    </row>
    <row r="43" spans="1:68" ht="15.75">
      <c r="A43" s="6">
        <v>30</v>
      </c>
      <c r="B43" s="12" t="s">
        <v>60</v>
      </c>
      <c r="C43" s="38"/>
      <c r="D43" s="38"/>
      <c r="E43" s="82">
        <f t="shared" si="11"/>
        <v>0</v>
      </c>
      <c r="F43" s="68"/>
      <c r="G43" s="38"/>
      <c r="H43" s="82">
        <f t="shared" si="12"/>
        <v>0</v>
      </c>
      <c r="I43" s="38"/>
      <c r="J43" s="38"/>
      <c r="K43" s="82">
        <f t="shared" si="13"/>
        <v>0</v>
      </c>
      <c r="L43" s="38"/>
      <c r="M43" s="38"/>
      <c r="N43" s="82">
        <f t="shared" si="14"/>
        <v>0</v>
      </c>
      <c r="O43" s="38"/>
      <c r="P43" s="38"/>
      <c r="Q43" s="82">
        <f t="shared" si="15"/>
        <v>0</v>
      </c>
      <c r="R43" s="33">
        <f t="shared" si="16"/>
        <v>0</v>
      </c>
      <c r="S43" s="38">
        <f t="shared" si="17"/>
        <v>0</v>
      </c>
      <c r="T43" s="82">
        <f t="shared" si="18"/>
        <v>0</v>
      </c>
      <c r="U43" s="38"/>
      <c r="V43" s="38"/>
      <c r="W43" s="82">
        <f t="shared" si="19"/>
        <v>0</v>
      </c>
      <c r="X43" s="38"/>
      <c r="Y43" s="38"/>
      <c r="Z43" s="82">
        <f t="shared" si="20"/>
        <v>0</v>
      </c>
      <c r="AA43" s="38"/>
      <c r="AB43" s="38"/>
      <c r="AC43" s="82">
        <f t="shared" si="21"/>
        <v>0</v>
      </c>
      <c r="AD43" s="38"/>
      <c r="AE43" s="38"/>
      <c r="AF43" s="82">
        <f t="shared" si="22"/>
        <v>0</v>
      </c>
      <c r="AG43" s="38"/>
      <c r="AH43" s="38"/>
      <c r="AI43" s="82">
        <f t="shared" si="23"/>
        <v>0</v>
      </c>
      <c r="AJ43" s="95"/>
      <c r="AK43" s="38"/>
      <c r="AL43" s="106">
        <f t="shared" si="24"/>
        <v>0</v>
      </c>
      <c r="AM43" s="38"/>
      <c r="AN43" s="38"/>
      <c r="AO43" s="82">
        <f t="shared" si="25"/>
        <v>0</v>
      </c>
      <c r="AP43" s="33">
        <f t="shared" si="26"/>
        <v>0</v>
      </c>
      <c r="AQ43" s="38">
        <f t="shared" si="27"/>
        <v>0</v>
      </c>
      <c r="AR43" s="82">
        <f t="shared" si="28"/>
        <v>0</v>
      </c>
      <c r="AS43" s="38"/>
      <c r="AT43" s="38"/>
      <c r="AU43" s="82">
        <f t="shared" si="29"/>
        <v>0</v>
      </c>
      <c r="AV43" s="38"/>
      <c r="AW43" s="38"/>
      <c r="AX43" s="82">
        <f t="shared" si="30"/>
        <v>0</v>
      </c>
      <c r="AY43" s="38"/>
      <c r="AZ43" s="38"/>
      <c r="BA43" s="82">
        <f t="shared" si="31"/>
        <v>0</v>
      </c>
      <c r="BB43" s="33">
        <f t="shared" si="32"/>
        <v>0</v>
      </c>
      <c r="BC43" s="38">
        <f t="shared" si="33"/>
        <v>0</v>
      </c>
      <c r="BD43" s="82">
        <f t="shared" si="34"/>
        <v>0</v>
      </c>
      <c r="BE43" s="38"/>
      <c r="BF43" s="38"/>
      <c r="BG43" s="82">
        <f t="shared" si="35"/>
        <v>0</v>
      </c>
      <c r="BH43" s="38"/>
      <c r="BI43" s="38"/>
      <c r="BJ43" s="82">
        <f t="shared" si="36"/>
        <v>0</v>
      </c>
      <c r="BK43" s="33">
        <f t="shared" si="37"/>
        <v>0</v>
      </c>
      <c r="BL43" s="38">
        <f t="shared" si="38"/>
        <v>0</v>
      </c>
      <c r="BM43" s="82">
        <f t="shared" si="39"/>
        <v>0</v>
      </c>
      <c r="BN43" s="33">
        <f t="shared" si="40"/>
        <v>0</v>
      </c>
      <c r="BO43" s="38">
        <f t="shared" si="41"/>
        <v>0</v>
      </c>
      <c r="BP43" s="82">
        <f t="shared" si="42"/>
        <v>0</v>
      </c>
    </row>
    <row r="44" spans="1:68" ht="15.75">
      <c r="A44" s="6">
        <v>31</v>
      </c>
      <c r="B44" s="14" t="s">
        <v>59</v>
      </c>
      <c r="C44" s="38">
        <v>6261</v>
      </c>
      <c r="D44" s="38"/>
      <c r="E44" s="82">
        <f t="shared" si="11"/>
        <v>6261</v>
      </c>
      <c r="F44" s="68">
        <v>19400</v>
      </c>
      <c r="G44" s="38"/>
      <c r="H44" s="82">
        <f t="shared" si="12"/>
        <v>19400</v>
      </c>
      <c r="I44" s="38">
        <v>9926</v>
      </c>
      <c r="J44" s="38"/>
      <c r="K44" s="82">
        <f t="shared" si="13"/>
        <v>9926</v>
      </c>
      <c r="L44" s="38">
        <v>11796</v>
      </c>
      <c r="M44" s="38"/>
      <c r="N44" s="82">
        <f t="shared" si="14"/>
        <v>11796</v>
      </c>
      <c r="O44" s="38">
        <v>8336</v>
      </c>
      <c r="P44" s="38"/>
      <c r="Q44" s="82">
        <f t="shared" si="15"/>
        <v>8336</v>
      </c>
      <c r="R44" s="33">
        <f t="shared" si="16"/>
        <v>55719</v>
      </c>
      <c r="S44" s="38">
        <f t="shared" si="17"/>
        <v>0</v>
      </c>
      <c r="T44" s="82">
        <f t="shared" si="18"/>
        <v>55719</v>
      </c>
      <c r="U44" s="38">
        <v>6300</v>
      </c>
      <c r="V44" s="38"/>
      <c r="W44" s="82">
        <f t="shared" si="19"/>
        <v>6300</v>
      </c>
      <c r="X44" s="38">
        <v>7337</v>
      </c>
      <c r="Y44" s="38"/>
      <c r="Z44" s="82">
        <f t="shared" si="20"/>
        <v>7337</v>
      </c>
      <c r="AA44" s="38">
        <v>4037</v>
      </c>
      <c r="AB44" s="38"/>
      <c r="AC44" s="82">
        <f t="shared" si="21"/>
        <v>4037</v>
      </c>
      <c r="AD44" s="38">
        <v>2399</v>
      </c>
      <c r="AE44" s="38"/>
      <c r="AF44" s="82">
        <f t="shared" si="22"/>
        <v>2399</v>
      </c>
      <c r="AG44" s="38">
        <v>9981</v>
      </c>
      <c r="AH44" s="38"/>
      <c r="AI44" s="82">
        <f t="shared" si="23"/>
        <v>9981</v>
      </c>
      <c r="AJ44" s="95">
        <v>2750</v>
      </c>
      <c r="AK44" s="38"/>
      <c r="AL44" s="106">
        <f t="shared" si="24"/>
        <v>2750</v>
      </c>
      <c r="AM44" s="38">
        <v>5475</v>
      </c>
      <c r="AN44" s="38"/>
      <c r="AO44" s="82">
        <f t="shared" si="25"/>
        <v>5475</v>
      </c>
      <c r="AP44" s="33">
        <f t="shared" si="26"/>
        <v>38279</v>
      </c>
      <c r="AQ44" s="38">
        <f t="shared" si="27"/>
        <v>0</v>
      </c>
      <c r="AR44" s="82">
        <f t="shared" si="28"/>
        <v>38279</v>
      </c>
      <c r="AS44" s="38">
        <v>2500</v>
      </c>
      <c r="AT44" s="38"/>
      <c r="AU44" s="82">
        <f t="shared" si="29"/>
        <v>2500</v>
      </c>
      <c r="AV44" s="38"/>
      <c r="AW44" s="38"/>
      <c r="AX44" s="82">
        <f t="shared" si="30"/>
        <v>0</v>
      </c>
      <c r="AY44" s="38"/>
      <c r="AZ44" s="38"/>
      <c r="BA44" s="82">
        <f t="shared" si="31"/>
        <v>0</v>
      </c>
      <c r="BB44" s="33">
        <f t="shared" si="32"/>
        <v>2500</v>
      </c>
      <c r="BC44" s="38">
        <f t="shared" si="33"/>
        <v>0</v>
      </c>
      <c r="BD44" s="82">
        <f t="shared" si="34"/>
        <v>2500</v>
      </c>
      <c r="BE44" s="38">
        <v>1372</v>
      </c>
      <c r="BF44" s="38"/>
      <c r="BG44" s="82">
        <f t="shared" si="35"/>
        <v>1372</v>
      </c>
      <c r="BH44" s="38">
        <v>12445</v>
      </c>
      <c r="BI44" s="38"/>
      <c r="BJ44" s="82">
        <f t="shared" si="36"/>
        <v>12445</v>
      </c>
      <c r="BK44" s="33">
        <f t="shared" si="37"/>
        <v>13817</v>
      </c>
      <c r="BL44" s="38">
        <f t="shared" si="38"/>
        <v>0</v>
      </c>
      <c r="BM44" s="82">
        <f t="shared" si="39"/>
        <v>13817</v>
      </c>
      <c r="BN44" s="33">
        <f t="shared" si="40"/>
        <v>110315</v>
      </c>
      <c r="BO44" s="38">
        <f t="shared" si="41"/>
        <v>0</v>
      </c>
      <c r="BP44" s="82">
        <f t="shared" si="42"/>
        <v>110315</v>
      </c>
    </row>
    <row r="45" spans="1:68" ht="15.75">
      <c r="A45" s="6">
        <v>32</v>
      </c>
      <c r="B45" s="14" t="s">
        <v>61</v>
      </c>
      <c r="C45" s="38"/>
      <c r="D45" s="38"/>
      <c r="E45" s="82">
        <f t="shared" si="11"/>
        <v>0</v>
      </c>
      <c r="F45" s="68"/>
      <c r="G45" s="38"/>
      <c r="H45" s="82">
        <f t="shared" si="12"/>
        <v>0</v>
      </c>
      <c r="I45" s="38"/>
      <c r="J45" s="38"/>
      <c r="K45" s="82">
        <f t="shared" si="13"/>
        <v>0</v>
      </c>
      <c r="L45" s="38"/>
      <c r="M45" s="38"/>
      <c r="N45" s="82">
        <f t="shared" si="14"/>
        <v>0</v>
      </c>
      <c r="O45" s="38"/>
      <c r="P45" s="38"/>
      <c r="Q45" s="82">
        <f t="shared" si="15"/>
        <v>0</v>
      </c>
      <c r="R45" s="33">
        <f t="shared" si="16"/>
        <v>0</v>
      </c>
      <c r="S45" s="38">
        <f t="shared" si="17"/>
        <v>0</v>
      </c>
      <c r="T45" s="82">
        <f t="shared" si="18"/>
        <v>0</v>
      </c>
      <c r="U45" s="38"/>
      <c r="V45" s="38"/>
      <c r="W45" s="82">
        <f t="shared" si="19"/>
        <v>0</v>
      </c>
      <c r="X45" s="38"/>
      <c r="Y45" s="38"/>
      <c r="Z45" s="82">
        <f t="shared" si="20"/>
        <v>0</v>
      </c>
      <c r="AA45" s="38"/>
      <c r="AB45" s="38"/>
      <c r="AC45" s="82">
        <f t="shared" si="21"/>
        <v>0</v>
      </c>
      <c r="AD45" s="38"/>
      <c r="AE45" s="38"/>
      <c r="AF45" s="82">
        <f t="shared" si="22"/>
        <v>0</v>
      </c>
      <c r="AG45" s="38"/>
      <c r="AH45" s="38"/>
      <c r="AI45" s="82">
        <f t="shared" si="23"/>
        <v>0</v>
      </c>
      <c r="AJ45" s="95"/>
      <c r="AK45" s="38"/>
      <c r="AL45" s="106">
        <f t="shared" si="24"/>
        <v>0</v>
      </c>
      <c r="AM45" s="38"/>
      <c r="AN45" s="38"/>
      <c r="AO45" s="82">
        <f t="shared" si="25"/>
        <v>0</v>
      </c>
      <c r="AP45" s="33">
        <f t="shared" si="26"/>
        <v>0</v>
      </c>
      <c r="AQ45" s="38">
        <f t="shared" si="27"/>
        <v>0</v>
      </c>
      <c r="AR45" s="82">
        <f t="shared" si="28"/>
        <v>0</v>
      </c>
      <c r="AS45" s="38"/>
      <c r="AT45" s="38"/>
      <c r="AU45" s="82">
        <f t="shared" si="29"/>
        <v>0</v>
      </c>
      <c r="AV45" s="38"/>
      <c r="AW45" s="38"/>
      <c r="AX45" s="82">
        <f t="shared" si="30"/>
        <v>0</v>
      </c>
      <c r="AY45" s="38"/>
      <c r="AZ45" s="38"/>
      <c r="BA45" s="82">
        <f t="shared" si="31"/>
        <v>0</v>
      </c>
      <c r="BB45" s="33">
        <f t="shared" si="32"/>
        <v>0</v>
      </c>
      <c r="BC45" s="38">
        <f t="shared" si="33"/>
        <v>0</v>
      </c>
      <c r="BD45" s="82">
        <f t="shared" si="34"/>
        <v>0</v>
      </c>
      <c r="BE45" s="38"/>
      <c r="BF45" s="38"/>
      <c r="BG45" s="82">
        <f t="shared" si="35"/>
        <v>0</v>
      </c>
      <c r="BH45" s="38"/>
      <c r="BI45" s="38"/>
      <c r="BJ45" s="82">
        <f t="shared" si="36"/>
        <v>0</v>
      </c>
      <c r="BK45" s="33">
        <f t="shared" si="37"/>
        <v>0</v>
      </c>
      <c r="BL45" s="38">
        <f t="shared" si="38"/>
        <v>0</v>
      </c>
      <c r="BM45" s="82">
        <f t="shared" si="39"/>
        <v>0</v>
      </c>
      <c r="BN45" s="33">
        <f t="shared" si="40"/>
        <v>0</v>
      </c>
      <c r="BO45" s="38">
        <f t="shared" si="41"/>
        <v>0</v>
      </c>
      <c r="BP45" s="82">
        <f t="shared" si="42"/>
        <v>0</v>
      </c>
    </row>
    <row r="46" spans="1:68" ht="15.75">
      <c r="A46" s="6">
        <v>33</v>
      </c>
      <c r="B46" s="13" t="s">
        <v>27</v>
      </c>
      <c r="C46" s="39"/>
      <c r="D46" s="39"/>
      <c r="E46" s="79">
        <f t="shared" si="11"/>
        <v>0</v>
      </c>
      <c r="F46" s="70"/>
      <c r="G46" s="39"/>
      <c r="H46" s="79">
        <f t="shared" si="12"/>
        <v>0</v>
      </c>
      <c r="I46" s="39"/>
      <c r="J46" s="39"/>
      <c r="K46" s="79">
        <f t="shared" si="13"/>
        <v>0</v>
      </c>
      <c r="L46" s="39"/>
      <c r="M46" s="39"/>
      <c r="N46" s="79">
        <f t="shared" si="14"/>
        <v>0</v>
      </c>
      <c r="O46" s="39"/>
      <c r="P46" s="39"/>
      <c r="Q46" s="79">
        <f t="shared" si="15"/>
        <v>0</v>
      </c>
      <c r="R46" s="34">
        <f t="shared" si="16"/>
        <v>0</v>
      </c>
      <c r="S46" s="39">
        <f t="shared" si="17"/>
        <v>0</v>
      </c>
      <c r="T46" s="79">
        <f t="shared" si="18"/>
        <v>0</v>
      </c>
      <c r="U46" s="39"/>
      <c r="V46" s="39"/>
      <c r="W46" s="79">
        <f t="shared" si="19"/>
        <v>0</v>
      </c>
      <c r="X46" s="39"/>
      <c r="Y46" s="39"/>
      <c r="Z46" s="79">
        <f t="shared" si="20"/>
        <v>0</v>
      </c>
      <c r="AA46" s="39"/>
      <c r="AB46" s="39"/>
      <c r="AC46" s="79">
        <f t="shared" si="21"/>
        <v>0</v>
      </c>
      <c r="AD46" s="39"/>
      <c r="AE46" s="39"/>
      <c r="AF46" s="79">
        <f t="shared" si="22"/>
        <v>0</v>
      </c>
      <c r="AG46" s="39"/>
      <c r="AH46" s="39"/>
      <c r="AI46" s="79">
        <f t="shared" si="23"/>
        <v>0</v>
      </c>
      <c r="AJ46" s="92"/>
      <c r="AK46" s="39"/>
      <c r="AL46" s="103">
        <f t="shared" si="24"/>
        <v>0</v>
      </c>
      <c r="AM46" s="39"/>
      <c r="AN46" s="39"/>
      <c r="AO46" s="79">
        <f t="shared" si="25"/>
        <v>0</v>
      </c>
      <c r="AP46" s="34">
        <f t="shared" si="26"/>
        <v>0</v>
      </c>
      <c r="AQ46" s="39">
        <f t="shared" si="27"/>
        <v>0</v>
      </c>
      <c r="AR46" s="79">
        <f t="shared" si="28"/>
        <v>0</v>
      </c>
      <c r="AS46" s="39"/>
      <c r="AT46" s="39"/>
      <c r="AU46" s="79">
        <f t="shared" si="29"/>
        <v>0</v>
      </c>
      <c r="AV46" s="39"/>
      <c r="AW46" s="39"/>
      <c r="AX46" s="79">
        <f t="shared" si="30"/>
        <v>0</v>
      </c>
      <c r="AY46" s="39"/>
      <c r="AZ46" s="39"/>
      <c r="BA46" s="79">
        <f t="shared" si="31"/>
        <v>0</v>
      </c>
      <c r="BB46" s="34">
        <f t="shared" si="32"/>
        <v>0</v>
      </c>
      <c r="BC46" s="39">
        <f t="shared" si="33"/>
        <v>0</v>
      </c>
      <c r="BD46" s="79">
        <f t="shared" si="34"/>
        <v>0</v>
      </c>
      <c r="BE46" s="39"/>
      <c r="BF46" s="39"/>
      <c r="BG46" s="79">
        <f t="shared" si="35"/>
        <v>0</v>
      </c>
      <c r="BH46" s="39"/>
      <c r="BI46" s="39"/>
      <c r="BJ46" s="79">
        <f t="shared" si="36"/>
        <v>0</v>
      </c>
      <c r="BK46" s="34">
        <f t="shared" si="37"/>
        <v>0</v>
      </c>
      <c r="BL46" s="39">
        <f t="shared" si="38"/>
        <v>0</v>
      </c>
      <c r="BM46" s="79">
        <f t="shared" si="39"/>
        <v>0</v>
      </c>
      <c r="BN46" s="34">
        <f t="shared" si="40"/>
        <v>0</v>
      </c>
      <c r="BO46" s="39">
        <f t="shared" si="41"/>
        <v>0</v>
      </c>
      <c r="BP46" s="79">
        <f t="shared" si="42"/>
        <v>0</v>
      </c>
    </row>
    <row r="47" spans="1:68" ht="31.5">
      <c r="A47" s="6">
        <v>34</v>
      </c>
      <c r="B47" s="14" t="s">
        <v>28</v>
      </c>
      <c r="C47" s="39"/>
      <c r="D47" s="39"/>
      <c r="E47" s="79">
        <f t="shared" si="11"/>
        <v>0</v>
      </c>
      <c r="F47" s="70"/>
      <c r="G47" s="39"/>
      <c r="H47" s="79">
        <f t="shared" si="12"/>
        <v>0</v>
      </c>
      <c r="I47" s="39"/>
      <c r="J47" s="39"/>
      <c r="K47" s="79">
        <f t="shared" si="13"/>
        <v>0</v>
      </c>
      <c r="L47" s="39"/>
      <c r="M47" s="39"/>
      <c r="N47" s="79">
        <f t="shared" si="14"/>
        <v>0</v>
      </c>
      <c r="O47" s="39"/>
      <c r="P47" s="39"/>
      <c r="Q47" s="79">
        <f t="shared" si="15"/>
        <v>0</v>
      </c>
      <c r="R47" s="34">
        <f t="shared" si="16"/>
        <v>0</v>
      </c>
      <c r="S47" s="39">
        <f t="shared" si="17"/>
        <v>0</v>
      </c>
      <c r="T47" s="79">
        <f t="shared" si="18"/>
        <v>0</v>
      </c>
      <c r="U47" s="39"/>
      <c r="V47" s="39"/>
      <c r="W47" s="79">
        <f t="shared" si="19"/>
        <v>0</v>
      </c>
      <c r="X47" s="39"/>
      <c r="Y47" s="39"/>
      <c r="Z47" s="79">
        <f t="shared" si="20"/>
        <v>0</v>
      </c>
      <c r="AA47" s="39"/>
      <c r="AB47" s="39"/>
      <c r="AC47" s="79">
        <f t="shared" si="21"/>
        <v>0</v>
      </c>
      <c r="AD47" s="39"/>
      <c r="AE47" s="39"/>
      <c r="AF47" s="79">
        <f t="shared" si="22"/>
        <v>0</v>
      </c>
      <c r="AG47" s="39"/>
      <c r="AH47" s="39"/>
      <c r="AI47" s="79">
        <f t="shared" si="23"/>
        <v>0</v>
      </c>
      <c r="AJ47" s="92"/>
      <c r="AK47" s="39"/>
      <c r="AL47" s="103">
        <f t="shared" si="24"/>
        <v>0</v>
      </c>
      <c r="AM47" s="39"/>
      <c r="AN47" s="39"/>
      <c r="AO47" s="79">
        <f t="shared" si="25"/>
        <v>0</v>
      </c>
      <c r="AP47" s="34">
        <f t="shared" si="26"/>
        <v>0</v>
      </c>
      <c r="AQ47" s="39">
        <f t="shared" si="27"/>
        <v>0</v>
      </c>
      <c r="AR47" s="79">
        <f t="shared" si="28"/>
        <v>0</v>
      </c>
      <c r="AS47" s="39"/>
      <c r="AT47" s="39"/>
      <c r="AU47" s="79">
        <f t="shared" si="29"/>
        <v>0</v>
      </c>
      <c r="AV47" s="39"/>
      <c r="AW47" s="39"/>
      <c r="AX47" s="79">
        <f t="shared" si="30"/>
        <v>0</v>
      </c>
      <c r="AY47" s="39"/>
      <c r="AZ47" s="39"/>
      <c r="BA47" s="79">
        <f t="shared" si="31"/>
        <v>0</v>
      </c>
      <c r="BB47" s="34">
        <f t="shared" si="32"/>
        <v>0</v>
      </c>
      <c r="BC47" s="39">
        <f t="shared" si="33"/>
        <v>0</v>
      </c>
      <c r="BD47" s="79">
        <f t="shared" si="34"/>
        <v>0</v>
      </c>
      <c r="BE47" s="39"/>
      <c r="BF47" s="39"/>
      <c r="BG47" s="79">
        <f t="shared" si="35"/>
        <v>0</v>
      </c>
      <c r="BH47" s="39"/>
      <c r="BI47" s="39"/>
      <c r="BJ47" s="79">
        <f t="shared" si="36"/>
        <v>0</v>
      </c>
      <c r="BK47" s="34">
        <f t="shared" si="37"/>
        <v>0</v>
      </c>
      <c r="BL47" s="39">
        <f t="shared" si="38"/>
        <v>0</v>
      </c>
      <c r="BM47" s="79">
        <f t="shared" si="39"/>
        <v>0</v>
      </c>
      <c r="BN47" s="34">
        <f t="shared" si="40"/>
        <v>0</v>
      </c>
      <c r="BO47" s="39">
        <f t="shared" si="41"/>
        <v>0</v>
      </c>
      <c r="BP47" s="79">
        <f t="shared" si="42"/>
        <v>0</v>
      </c>
    </row>
    <row r="48" spans="1:68" ht="15.75">
      <c r="A48" s="6">
        <v>35</v>
      </c>
      <c r="B48" s="15" t="s">
        <v>29</v>
      </c>
      <c r="C48" s="39">
        <f>249366+3432</f>
        <v>252798</v>
      </c>
      <c r="D48" s="39">
        <f>632+280</f>
        <v>912</v>
      </c>
      <c r="E48" s="79">
        <f t="shared" si="11"/>
        <v>253710</v>
      </c>
      <c r="F48" s="70">
        <f>227984+156</f>
        <v>228140</v>
      </c>
      <c r="G48" s="39"/>
      <c r="H48" s="79">
        <f t="shared" si="12"/>
        <v>228140</v>
      </c>
      <c r="I48" s="39">
        <f>222404-2840</f>
        <v>219564</v>
      </c>
      <c r="J48" s="39">
        <v>536</v>
      </c>
      <c r="K48" s="79">
        <f t="shared" si="13"/>
        <v>220100</v>
      </c>
      <c r="L48" s="39">
        <f>168414+199</f>
        <v>168613</v>
      </c>
      <c r="M48" s="39">
        <v>350</v>
      </c>
      <c r="N48" s="79">
        <f t="shared" si="14"/>
        <v>168963</v>
      </c>
      <c r="O48" s="39">
        <f>192905-2667</f>
        <v>190238</v>
      </c>
      <c r="P48" s="39">
        <f>553+220</f>
        <v>773</v>
      </c>
      <c r="Q48" s="79">
        <f t="shared" si="15"/>
        <v>191011</v>
      </c>
      <c r="R48" s="34">
        <f t="shared" si="16"/>
        <v>1059353</v>
      </c>
      <c r="S48" s="39">
        <f t="shared" si="17"/>
        <v>2571</v>
      </c>
      <c r="T48" s="79">
        <f t="shared" si="18"/>
        <v>1061924</v>
      </c>
      <c r="U48" s="39">
        <v>99775</v>
      </c>
      <c r="V48" s="39"/>
      <c r="W48" s="79">
        <f t="shared" si="19"/>
        <v>99775</v>
      </c>
      <c r="X48" s="39">
        <v>82322</v>
      </c>
      <c r="Y48" s="39"/>
      <c r="Z48" s="79">
        <f t="shared" si="20"/>
        <v>82322</v>
      </c>
      <c r="AA48" s="39">
        <v>42172</v>
      </c>
      <c r="AB48" s="39"/>
      <c r="AC48" s="79">
        <f t="shared" si="21"/>
        <v>42172</v>
      </c>
      <c r="AD48" s="39">
        <v>58896</v>
      </c>
      <c r="AE48" s="39"/>
      <c r="AF48" s="79">
        <f t="shared" si="22"/>
        <v>58896</v>
      </c>
      <c r="AG48" s="39">
        <v>83849</v>
      </c>
      <c r="AH48" s="39"/>
      <c r="AI48" s="79">
        <f t="shared" si="23"/>
        <v>83849</v>
      </c>
      <c r="AJ48" s="92">
        <v>54934</v>
      </c>
      <c r="AK48" s="39"/>
      <c r="AL48" s="103">
        <f t="shared" si="24"/>
        <v>54934</v>
      </c>
      <c r="AM48" s="39">
        <v>87519</v>
      </c>
      <c r="AN48" s="39"/>
      <c r="AO48" s="79">
        <f t="shared" si="25"/>
        <v>87519</v>
      </c>
      <c r="AP48" s="34">
        <f t="shared" si="26"/>
        <v>509467</v>
      </c>
      <c r="AQ48" s="39">
        <f t="shared" si="27"/>
        <v>0</v>
      </c>
      <c r="AR48" s="79">
        <f t="shared" si="28"/>
        <v>509467</v>
      </c>
      <c r="AS48" s="39">
        <v>104236</v>
      </c>
      <c r="AT48" s="39">
        <v>395</v>
      </c>
      <c r="AU48" s="79">
        <f t="shared" si="29"/>
        <v>104631</v>
      </c>
      <c r="AV48" s="39">
        <f>51620+828</f>
        <v>52448</v>
      </c>
      <c r="AW48" s="39"/>
      <c r="AX48" s="79">
        <f t="shared" si="30"/>
        <v>52448</v>
      </c>
      <c r="AY48" s="39">
        <v>97481</v>
      </c>
      <c r="AZ48" s="39"/>
      <c r="BA48" s="79">
        <f t="shared" si="31"/>
        <v>97481</v>
      </c>
      <c r="BB48" s="34">
        <f t="shared" si="32"/>
        <v>254165</v>
      </c>
      <c r="BC48" s="39">
        <f t="shared" si="33"/>
        <v>395</v>
      </c>
      <c r="BD48" s="79">
        <f t="shared" si="34"/>
        <v>254560</v>
      </c>
      <c r="BE48" s="39">
        <v>17016</v>
      </c>
      <c r="BF48" s="39"/>
      <c r="BG48" s="79">
        <f t="shared" si="35"/>
        <v>17016</v>
      </c>
      <c r="BH48" s="39">
        <f>36705+450</f>
        <v>37155</v>
      </c>
      <c r="BI48" s="39"/>
      <c r="BJ48" s="79">
        <f t="shared" si="36"/>
        <v>37155</v>
      </c>
      <c r="BK48" s="34">
        <f t="shared" si="37"/>
        <v>54171</v>
      </c>
      <c r="BL48" s="39">
        <f t="shared" si="38"/>
        <v>0</v>
      </c>
      <c r="BM48" s="79">
        <f t="shared" si="39"/>
        <v>54171</v>
      </c>
      <c r="BN48" s="34">
        <f t="shared" si="40"/>
        <v>1877156</v>
      </c>
      <c r="BO48" s="39">
        <f t="shared" si="41"/>
        <v>2966</v>
      </c>
      <c r="BP48" s="79">
        <f t="shared" si="42"/>
        <v>1880122</v>
      </c>
    </row>
    <row r="49" spans="1:68" ht="15.75">
      <c r="A49" s="6">
        <v>36</v>
      </c>
      <c r="B49" s="15" t="s">
        <v>30</v>
      </c>
      <c r="C49" s="39"/>
      <c r="D49" s="39"/>
      <c r="E49" s="79">
        <f t="shared" si="11"/>
        <v>0</v>
      </c>
      <c r="F49" s="70"/>
      <c r="G49" s="39"/>
      <c r="H49" s="79">
        <f t="shared" si="12"/>
        <v>0</v>
      </c>
      <c r="I49" s="39"/>
      <c r="J49" s="39"/>
      <c r="K49" s="79">
        <f t="shared" si="13"/>
        <v>0</v>
      </c>
      <c r="L49" s="39"/>
      <c r="M49" s="39"/>
      <c r="N49" s="79">
        <f t="shared" si="14"/>
        <v>0</v>
      </c>
      <c r="O49" s="39"/>
      <c r="P49" s="39"/>
      <c r="Q49" s="79">
        <f t="shared" si="15"/>
        <v>0</v>
      </c>
      <c r="R49" s="34">
        <f t="shared" si="16"/>
        <v>0</v>
      </c>
      <c r="S49" s="39">
        <f t="shared" si="17"/>
        <v>0</v>
      </c>
      <c r="T49" s="79">
        <f t="shared" si="18"/>
        <v>0</v>
      </c>
      <c r="U49" s="39"/>
      <c r="V49" s="39"/>
      <c r="W49" s="79">
        <f t="shared" si="19"/>
        <v>0</v>
      </c>
      <c r="X49" s="39"/>
      <c r="Y49" s="39"/>
      <c r="Z49" s="79">
        <f t="shared" si="20"/>
        <v>0</v>
      </c>
      <c r="AA49" s="39"/>
      <c r="AB49" s="39"/>
      <c r="AC49" s="79">
        <f t="shared" si="21"/>
        <v>0</v>
      </c>
      <c r="AD49" s="39"/>
      <c r="AE49" s="39"/>
      <c r="AF49" s="79">
        <f t="shared" si="22"/>
        <v>0</v>
      </c>
      <c r="AG49" s="39"/>
      <c r="AH49" s="39"/>
      <c r="AI49" s="79">
        <f t="shared" si="23"/>
        <v>0</v>
      </c>
      <c r="AJ49" s="92"/>
      <c r="AK49" s="39"/>
      <c r="AL49" s="103">
        <f t="shared" si="24"/>
        <v>0</v>
      </c>
      <c r="AM49" s="39">
        <v>435</v>
      </c>
      <c r="AN49" s="39"/>
      <c r="AO49" s="79">
        <f t="shared" si="25"/>
        <v>435</v>
      </c>
      <c r="AP49" s="34">
        <f t="shared" si="26"/>
        <v>435</v>
      </c>
      <c r="AQ49" s="39">
        <f t="shared" si="27"/>
        <v>0</v>
      </c>
      <c r="AR49" s="79">
        <f t="shared" si="28"/>
        <v>435</v>
      </c>
      <c r="AS49" s="39"/>
      <c r="AT49" s="39"/>
      <c r="AU49" s="79">
        <f t="shared" si="29"/>
        <v>0</v>
      </c>
      <c r="AV49" s="39"/>
      <c r="AW49" s="39"/>
      <c r="AX49" s="79">
        <f t="shared" si="30"/>
        <v>0</v>
      </c>
      <c r="AY49" s="39"/>
      <c r="AZ49" s="39"/>
      <c r="BA49" s="79">
        <f t="shared" si="31"/>
        <v>0</v>
      </c>
      <c r="BB49" s="34">
        <f t="shared" si="32"/>
        <v>0</v>
      </c>
      <c r="BC49" s="39">
        <f t="shared" si="33"/>
        <v>0</v>
      </c>
      <c r="BD49" s="79">
        <f t="shared" si="34"/>
        <v>0</v>
      </c>
      <c r="BE49" s="39"/>
      <c r="BF49" s="39"/>
      <c r="BG49" s="79">
        <f t="shared" si="35"/>
        <v>0</v>
      </c>
      <c r="BH49" s="39"/>
      <c r="BI49" s="39"/>
      <c r="BJ49" s="79">
        <f t="shared" si="36"/>
        <v>0</v>
      </c>
      <c r="BK49" s="34">
        <f t="shared" si="37"/>
        <v>0</v>
      </c>
      <c r="BL49" s="39">
        <f t="shared" si="38"/>
        <v>0</v>
      </c>
      <c r="BM49" s="79">
        <f t="shared" si="39"/>
        <v>0</v>
      </c>
      <c r="BN49" s="34">
        <f t="shared" si="40"/>
        <v>435</v>
      </c>
      <c r="BO49" s="39">
        <f t="shared" si="41"/>
        <v>0</v>
      </c>
      <c r="BP49" s="79">
        <f t="shared" si="42"/>
        <v>435</v>
      </c>
    </row>
    <row r="50" spans="1:68" ht="15.75">
      <c r="A50" s="6">
        <v>37</v>
      </c>
      <c r="B50" s="15" t="s">
        <v>31</v>
      </c>
      <c r="C50" s="39"/>
      <c r="D50" s="39"/>
      <c r="E50" s="79">
        <f t="shared" si="11"/>
        <v>0</v>
      </c>
      <c r="F50" s="70"/>
      <c r="G50" s="39"/>
      <c r="H50" s="79">
        <f t="shared" si="12"/>
        <v>0</v>
      </c>
      <c r="I50" s="39"/>
      <c r="J50" s="39"/>
      <c r="K50" s="79">
        <f t="shared" si="13"/>
        <v>0</v>
      </c>
      <c r="L50" s="39"/>
      <c r="M50" s="39"/>
      <c r="N50" s="79">
        <f t="shared" si="14"/>
        <v>0</v>
      </c>
      <c r="O50" s="39"/>
      <c r="P50" s="39"/>
      <c r="Q50" s="79">
        <f t="shared" si="15"/>
        <v>0</v>
      </c>
      <c r="R50" s="34">
        <f t="shared" si="16"/>
        <v>0</v>
      </c>
      <c r="S50" s="39">
        <f t="shared" si="17"/>
        <v>0</v>
      </c>
      <c r="T50" s="79">
        <f t="shared" si="18"/>
        <v>0</v>
      </c>
      <c r="U50" s="39"/>
      <c r="V50" s="39"/>
      <c r="W50" s="79">
        <f t="shared" si="19"/>
        <v>0</v>
      </c>
      <c r="X50" s="39"/>
      <c r="Y50" s="39"/>
      <c r="Z50" s="79">
        <f t="shared" si="20"/>
        <v>0</v>
      </c>
      <c r="AA50" s="39"/>
      <c r="AB50" s="39"/>
      <c r="AC50" s="79">
        <f t="shared" si="21"/>
        <v>0</v>
      </c>
      <c r="AD50" s="39"/>
      <c r="AE50" s="39"/>
      <c r="AF50" s="79">
        <f t="shared" si="22"/>
        <v>0</v>
      </c>
      <c r="AG50" s="39"/>
      <c r="AH50" s="39"/>
      <c r="AI50" s="79">
        <f t="shared" si="23"/>
        <v>0</v>
      </c>
      <c r="AJ50" s="92"/>
      <c r="AK50" s="39"/>
      <c r="AL50" s="103">
        <f t="shared" si="24"/>
        <v>0</v>
      </c>
      <c r="AM50" s="39"/>
      <c r="AN50" s="39"/>
      <c r="AO50" s="79">
        <f t="shared" si="25"/>
        <v>0</v>
      </c>
      <c r="AP50" s="34">
        <f t="shared" si="26"/>
        <v>0</v>
      </c>
      <c r="AQ50" s="39">
        <f t="shared" si="27"/>
        <v>0</v>
      </c>
      <c r="AR50" s="79">
        <f t="shared" si="28"/>
        <v>0</v>
      </c>
      <c r="AS50" s="39"/>
      <c r="AT50" s="39"/>
      <c r="AU50" s="79">
        <f t="shared" si="29"/>
        <v>0</v>
      </c>
      <c r="AV50" s="39"/>
      <c r="AW50" s="39"/>
      <c r="AX50" s="79">
        <f t="shared" si="30"/>
        <v>0</v>
      </c>
      <c r="AY50" s="39"/>
      <c r="AZ50" s="39"/>
      <c r="BA50" s="79">
        <f t="shared" si="31"/>
        <v>0</v>
      </c>
      <c r="BB50" s="34">
        <f t="shared" si="32"/>
        <v>0</v>
      </c>
      <c r="BC50" s="39">
        <f t="shared" si="33"/>
        <v>0</v>
      </c>
      <c r="BD50" s="79">
        <f t="shared" si="34"/>
        <v>0</v>
      </c>
      <c r="BE50" s="39"/>
      <c r="BF50" s="39"/>
      <c r="BG50" s="79">
        <f t="shared" si="35"/>
        <v>0</v>
      </c>
      <c r="BH50" s="39"/>
      <c r="BI50" s="39"/>
      <c r="BJ50" s="79">
        <f t="shared" si="36"/>
        <v>0</v>
      </c>
      <c r="BK50" s="34">
        <f t="shared" si="37"/>
        <v>0</v>
      </c>
      <c r="BL50" s="39">
        <f t="shared" si="38"/>
        <v>0</v>
      </c>
      <c r="BM50" s="79">
        <f t="shared" si="39"/>
        <v>0</v>
      </c>
      <c r="BN50" s="34">
        <f t="shared" si="40"/>
        <v>0</v>
      </c>
      <c r="BO50" s="39">
        <f t="shared" si="41"/>
        <v>0</v>
      </c>
      <c r="BP50" s="79">
        <f t="shared" si="42"/>
        <v>0</v>
      </c>
    </row>
    <row r="51" spans="1:68" ht="15.75">
      <c r="A51" s="6">
        <v>38</v>
      </c>
      <c r="B51" s="15" t="s">
        <v>32</v>
      </c>
      <c r="C51" s="39"/>
      <c r="D51" s="39"/>
      <c r="E51" s="79">
        <f t="shared" si="11"/>
        <v>0</v>
      </c>
      <c r="F51" s="70"/>
      <c r="G51" s="39"/>
      <c r="H51" s="79">
        <f t="shared" si="12"/>
        <v>0</v>
      </c>
      <c r="I51" s="39"/>
      <c r="J51" s="39"/>
      <c r="K51" s="79">
        <f t="shared" si="13"/>
        <v>0</v>
      </c>
      <c r="L51" s="39"/>
      <c r="M51" s="39"/>
      <c r="N51" s="79">
        <f t="shared" si="14"/>
        <v>0</v>
      </c>
      <c r="O51" s="39"/>
      <c r="P51" s="39"/>
      <c r="Q51" s="79">
        <f t="shared" si="15"/>
        <v>0</v>
      </c>
      <c r="R51" s="34">
        <f t="shared" si="16"/>
        <v>0</v>
      </c>
      <c r="S51" s="39">
        <f t="shared" si="17"/>
        <v>0</v>
      </c>
      <c r="T51" s="79">
        <f t="shared" si="18"/>
        <v>0</v>
      </c>
      <c r="U51" s="39"/>
      <c r="V51" s="39"/>
      <c r="W51" s="79">
        <f t="shared" si="19"/>
        <v>0</v>
      </c>
      <c r="X51" s="39"/>
      <c r="Y51" s="39"/>
      <c r="Z51" s="79">
        <f t="shared" si="20"/>
        <v>0</v>
      </c>
      <c r="AA51" s="39"/>
      <c r="AB51" s="39"/>
      <c r="AC51" s="79">
        <f t="shared" si="21"/>
        <v>0</v>
      </c>
      <c r="AD51" s="39"/>
      <c r="AE51" s="39"/>
      <c r="AF51" s="79">
        <f t="shared" si="22"/>
        <v>0</v>
      </c>
      <c r="AG51" s="39"/>
      <c r="AH51" s="39"/>
      <c r="AI51" s="79">
        <f t="shared" si="23"/>
        <v>0</v>
      </c>
      <c r="AJ51" s="92"/>
      <c r="AK51" s="39"/>
      <c r="AL51" s="103">
        <f t="shared" si="24"/>
        <v>0</v>
      </c>
      <c r="AM51" s="39"/>
      <c r="AN51" s="39"/>
      <c r="AO51" s="79">
        <f t="shared" si="25"/>
        <v>0</v>
      </c>
      <c r="AP51" s="34">
        <f t="shared" si="26"/>
        <v>0</v>
      </c>
      <c r="AQ51" s="39">
        <f t="shared" si="27"/>
        <v>0</v>
      </c>
      <c r="AR51" s="79">
        <f t="shared" si="28"/>
        <v>0</v>
      </c>
      <c r="AS51" s="39"/>
      <c r="AT51" s="39"/>
      <c r="AU51" s="79">
        <f t="shared" si="29"/>
        <v>0</v>
      </c>
      <c r="AV51" s="39"/>
      <c r="AW51" s="39"/>
      <c r="AX51" s="79">
        <f t="shared" si="30"/>
        <v>0</v>
      </c>
      <c r="AY51" s="39"/>
      <c r="AZ51" s="39"/>
      <c r="BA51" s="79">
        <f t="shared" si="31"/>
        <v>0</v>
      </c>
      <c r="BB51" s="34">
        <f t="shared" si="32"/>
        <v>0</v>
      </c>
      <c r="BC51" s="39">
        <f t="shared" si="33"/>
        <v>0</v>
      </c>
      <c r="BD51" s="79">
        <f t="shared" si="34"/>
        <v>0</v>
      </c>
      <c r="BE51" s="39"/>
      <c r="BF51" s="39"/>
      <c r="BG51" s="79">
        <f t="shared" si="35"/>
        <v>0</v>
      </c>
      <c r="BH51" s="39"/>
      <c r="BI51" s="39"/>
      <c r="BJ51" s="79">
        <f t="shared" si="36"/>
        <v>0</v>
      </c>
      <c r="BK51" s="34">
        <f t="shared" si="37"/>
        <v>0</v>
      </c>
      <c r="BL51" s="39">
        <f t="shared" si="38"/>
        <v>0</v>
      </c>
      <c r="BM51" s="79">
        <f t="shared" si="39"/>
        <v>0</v>
      </c>
      <c r="BN51" s="34">
        <f t="shared" si="40"/>
        <v>0</v>
      </c>
      <c r="BO51" s="39">
        <f t="shared" si="41"/>
        <v>0</v>
      </c>
      <c r="BP51" s="79">
        <f t="shared" si="42"/>
        <v>0</v>
      </c>
    </row>
    <row r="52" spans="1:68" ht="15.75">
      <c r="A52" s="4">
        <v>39</v>
      </c>
      <c r="B52" s="16" t="s">
        <v>33</v>
      </c>
      <c r="C52" s="50"/>
      <c r="D52" s="50"/>
      <c r="E52" s="86">
        <f t="shared" si="11"/>
        <v>0</v>
      </c>
      <c r="F52" s="75"/>
      <c r="G52" s="50"/>
      <c r="H52" s="86">
        <f t="shared" si="12"/>
        <v>0</v>
      </c>
      <c r="I52" s="50"/>
      <c r="J52" s="50"/>
      <c r="K52" s="86">
        <f t="shared" si="13"/>
        <v>0</v>
      </c>
      <c r="L52" s="50"/>
      <c r="M52" s="50"/>
      <c r="N52" s="86">
        <f t="shared" si="14"/>
        <v>0</v>
      </c>
      <c r="O52" s="50"/>
      <c r="P52" s="50"/>
      <c r="Q52" s="86">
        <f t="shared" si="15"/>
        <v>0</v>
      </c>
      <c r="R52" s="49">
        <f t="shared" si="16"/>
        <v>0</v>
      </c>
      <c r="S52" s="50">
        <f t="shared" si="17"/>
        <v>0</v>
      </c>
      <c r="T52" s="86">
        <f t="shared" si="18"/>
        <v>0</v>
      </c>
      <c r="U52" s="50"/>
      <c r="V52" s="50"/>
      <c r="W52" s="86">
        <f t="shared" si="19"/>
        <v>0</v>
      </c>
      <c r="X52" s="50"/>
      <c r="Y52" s="50"/>
      <c r="Z52" s="86">
        <f t="shared" si="20"/>
        <v>0</v>
      </c>
      <c r="AA52" s="50"/>
      <c r="AB52" s="50"/>
      <c r="AC52" s="86">
        <f t="shared" si="21"/>
        <v>0</v>
      </c>
      <c r="AD52" s="50"/>
      <c r="AE52" s="50"/>
      <c r="AF52" s="86">
        <f t="shared" si="22"/>
        <v>0</v>
      </c>
      <c r="AG52" s="50"/>
      <c r="AH52" s="50"/>
      <c r="AI52" s="86">
        <f t="shared" si="23"/>
        <v>0</v>
      </c>
      <c r="AJ52" s="98"/>
      <c r="AK52" s="50"/>
      <c r="AL52" s="109">
        <f t="shared" si="24"/>
        <v>0</v>
      </c>
      <c r="AM52" s="50"/>
      <c r="AN52" s="50"/>
      <c r="AO52" s="86">
        <f t="shared" si="25"/>
        <v>0</v>
      </c>
      <c r="AP52" s="49">
        <f t="shared" si="26"/>
        <v>0</v>
      </c>
      <c r="AQ52" s="50">
        <f t="shared" si="27"/>
        <v>0</v>
      </c>
      <c r="AR52" s="86">
        <f t="shared" si="28"/>
        <v>0</v>
      </c>
      <c r="AS52" s="50"/>
      <c r="AT52" s="50"/>
      <c r="AU52" s="86">
        <f t="shared" si="29"/>
        <v>0</v>
      </c>
      <c r="AV52" s="50"/>
      <c r="AW52" s="50"/>
      <c r="AX52" s="86">
        <f t="shared" si="30"/>
        <v>0</v>
      </c>
      <c r="AY52" s="50"/>
      <c r="AZ52" s="50"/>
      <c r="BA52" s="86">
        <f t="shared" si="31"/>
        <v>0</v>
      </c>
      <c r="BB52" s="49">
        <f t="shared" si="32"/>
        <v>0</v>
      </c>
      <c r="BC52" s="50">
        <f t="shared" si="33"/>
        <v>0</v>
      </c>
      <c r="BD52" s="86">
        <f t="shared" si="34"/>
        <v>0</v>
      </c>
      <c r="BE52" s="50"/>
      <c r="BF52" s="50"/>
      <c r="BG52" s="86">
        <f t="shared" si="35"/>
        <v>0</v>
      </c>
      <c r="BH52" s="50"/>
      <c r="BI52" s="50"/>
      <c r="BJ52" s="86">
        <f t="shared" si="36"/>
        <v>0</v>
      </c>
      <c r="BK52" s="49">
        <f t="shared" si="37"/>
        <v>0</v>
      </c>
      <c r="BL52" s="50">
        <f t="shared" si="38"/>
        <v>0</v>
      </c>
      <c r="BM52" s="86">
        <f t="shared" si="39"/>
        <v>0</v>
      </c>
      <c r="BN52" s="49">
        <f t="shared" si="40"/>
        <v>0</v>
      </c>
      <c r="BO52" s="50">
        <f t="shared" si="41"/>
        <v>0</v>
      </c>
      <c r="BP52" s="86">
        <f t="shared" si="42"/>
        <v>0</v>
      </c>
    </row>
    <row r="53" spans="1:68" ht="15.75">
      <c r="A53" s="6">
        <v>40</v>
      </c>
      <c r="B53" s="15" t="s">
        <v>34</v>
      </c>
      <c r="C53" s="39"/>
      <c r="D53" s="39"/>
      <c r="E53" s="79">
        <f t="shared" si="11"/>
        <v>0</v>
      </c>
      <c r="F53" s="70"/>
      <c r="G53" s="39"/>
      <c r="H53" s="79">
        <f t="shared" si="12"/>
        <v>0</v>
      </c>
      <c r="I53" s="39"/>
      <c r="J53" s="39"/>
      <c r="K53" s="79">
        <f t="shared" si="13"/>
        <v>0</v>
      </c>
      <c r="L53" s="39"/>
      <c r="M53" s="39"/>
      <c r="N53" s="79">
        <f t="shared" si="14"/>
        <v>0</v>
      </c>
      <c r="O53" s="39"/>
      <c r="P53" s="39"/>
      <c r="Q53" s="79">
        <f t="shared" si="15"/>
        <v>0</v>
      </c>
      <c r="R53" s="34">
        <f t="shared" si="16"/>
        <v>0</v>
      </c>
      <c r="S53" s="39">
        <f t="shared" si="17"/>
        <v>0</v>
      </c>
      <c r="T53" s="79">
        <f t="shared" si="18"/>
        <v>0</v>
      </c>
      <c r="U53" s="39"/>
      <c r="V53" s="39"/>
      <c r="W53" s="79">
        <f t="shared" si="19"/>
        <v>0</v>
      </c>
      <c r="X53" s="39"/>
      <c r="Y53" s="39"/>
      <c r="Z53" s="79">
        <f t="shared" si="20"/>
        <v>0</v>
      </c>
      <c r="AA53" s="39"/>
      <c r="AB53" s="39"/>
      <c r="AC53" s="79">
        <f t="shared" si="21"/>
        <v>0</v>
      </c>
      <c r="AD53" s="39"/>
      <c r="AE53" s="39"/>
      <c r="AF53" s="79">
        <f t="shared" si="22"/>
        <v>0</v>
      </c>
      <c r="AG53" s="39"/>
      <c r="AH53" s="39"/>
      <c r="AI53" s="79">
        <f t="shared" si="23"/>
        <v>0</v>
      </c>
      <c r="AJ53" s="92"/>
      <c r="AK53" s="39"/>
      <c r="AL53" s="103">
        <f t="shared" si="24"/>
        <v>0</v>
      </c>
      <c r="AM53" s="39"/>
      <c r="AN53" s="39"/>
      <c r="AO53" s="79">
        <f t="shared" si="25"/>
        <v>0</v>
      </c>
      <c r="AP53" s="34">
        <f t="shared" si="26"/>
        <v>0</v>
      </c>
      <c r="AQ53" s="39">
        <f t="shared" si="27"/>
        <v>0</v>
      </c>
      <c r="AR53" s="79">
        <f t="shared" si="28"/>
        <v>0</v>
      </c>
      <c r="AS53" s="39"/>
      <c r="AT53" s="39"/>
      <c r="AU53" s="79">
        <f t="shared" si="29"/>
        <v>0</v>
      </c>
      <c r="AV53" s="39"/>
      <c r="AW53" s="39"/>
      <c r="AX53" s="79">
        <f t="shared" si="30"/>
        <v>0</v>
      </c>
      <c r="AY53" s="39"/>
      <c r="AZ53" s="39"/>
      <c r="BA53" s="79">
        <f t="shared" si="31"/>
        <v>0</v>
      </c>
      <c r="BB53" s="34">
        <f t="shared" si="32"/>
        <v>0</v>
      </c>
      <c r="BC53" s="39">
        <f t="shared" si="33"/>
        <v>0</v>
      </c>
      <c r="BD53" s="79">
        <f t="shared" si="34"/>
        <v>0</v>
      </c>
      <c r="BE53" s="39"/>
      <c r="BF53" s="39"/>
      <c r="BG53" s="79">
        <f t="shared" si="35"/>
        <v>0</v>
      </c>
      <c r="BH53" s="39"/>
      <c r="BI53" s="39"/>
      <c r="BJ53" s="79">
        <f t="shared" si="36"/>
        <v>0</v>
      </c>
      <c r="BK53" s="34">
        <f t="shared" si="37"/>
        <v>0</v>
      </c>
      <c r="BL53" s="39">
        <f t="shared" si="38"/>
        <v>0</v>
      </c>
      <c r="BM53" s="79">
        <f t="shared" si="39"/>
        <v>0</v>
      </c>
      <c r="BN53" s="34">
        <f t="shared" si="40"/>
        <v>0</v>
      </c>
      <c r="BO53" s="39">
        <f t="shared" si="41"/>
        <v>0</v>
      </c>
      <c r="BP53" s="79">
        <f t="shared" si="42"/>
        <v>0</v>
      </c>
    </row>
    <row r="54" spans="1:68" ht="15.75">
      <c r="A54" s="6">
        <v>41</v>
      </c>
      <c r="B54" s="17" t="s">
        <v>35</v>
      </c>
      <c r="C54" s="39"/>
      <c r="D54" s="39"/>
      <c r="E54" s="79">
        <f t="shared" si="11"/>
        <v>0</v>
      </c>
      <c r="F54" s="70"/>
      <c r="G54" s="39"/>
      <c r="H54" s="79">
        <f t="shared" si="12"/>
        <v>0</v>
      </c>
      <c r="I54" s="39"/>
      <c r="J54" s="39"/>
      <c r="K54" s="79">
        <f t="shared" si="13"/>
        <v>0</v>
      </c>
      <c r="L54" s="39"/>
      <c r="M54" s="39"/>
      <c r="N54" s="79">
        <f t="shared" si="14"/>
        <v>0</v>
      </c>
      <c r="O54" s="39"/>
      <c r="P54" s="39"/>
      <c r="Q54" s="79">
        <f t="shared" si="15"/>
        <v>0</v>
      </c>
      <c r="R54" s="34">
        <f t="shared" si="16"/>
        <v>0</v>
      </c>
      <c r="S54" s="39">
        <f t="shared" si="17"/>
        <v>0</v>
      </c>
      <c r="T54" s="79">
        <f t="shared" si="18"/>
        <v>0</v>
      </c>
      <c r="U54" s="39"/>
      <c r="V54" s="39"/>
      <c r="W54" s="79">
        <f t="shared" si="19"/>
        <v>0</v>
      </c>
      <c r="X54" s="39"/>
      <c r="Y54" s="39"/>
      <c r="Z54" s="79">
        <f t="shared" si="20"/>
        <v>0</v>
      </c>
      <c r="AA54" s="39"/>
      <c r="AB54" s="39"/>
      <c r="AC54" s="79">
        <f t="shared" si="21"/>
        <v>0</v>
      </c>
      <c r="AD54" s="39"/>
      <c r="AE54" s="39"/>
      <c r="AF54" s="79">
        <f t="shared" si="22"/>
        <v>0</v>
      </c>
      <c r="AG54" s="39"/>
      <c r="AH54" s="39"/>
      <c r="AI54" s="79">
        <f t="shared" si="23"/>
        <v>0</v>
      </c>
      <c r="AJ54" s="92"/>
      <c r="AK54" s="39"/>
      <c r="AL54" s="103">
        <f t="shared" si="24"/>
        <v>0</v>
      </c>
      <c r="AM54" s="39"/>
      <c r="AN54" s="39"/>
      <c r="AO54" s="79">
        <f t="shared" si="25"/>
        <v>0</v>
      </c>
      <c r="AP54" s="34">
        <f t="shared" si="26"/>
        <v>0</v>
      </c>
      <c r="AQ54" s="39">
        <f t="shared" si="27"/>
        <v>0</v>
      </c>
      <c r="AR54" s="79">
        <f t="shared" si="28"/>
        <v>0</v>
      </c>
      <c r="AS54" s="39"/>
      <c r="AT54" s="39"/>
      <c r="AU54" s="79">
        <f t="shared" si="29"/>
        <v>0</v>
      </c>
      <c r="AV54" s="39"/>
      <c r="AW54" s="39"/>
      <c r="AX54" s="79">
        <f t="shared" si="30"/>
        <v>0</v>
      </c>
      <c r="AY54" s="39"/>
      <c r="AZ54" s="39"/>
      <c r="BA54" s="79">
        <f t="shared" si="31"/>
        <v>0</v>
      </c>
      <c r="BB54" s="34">
        <f t="shared" si="32"/>
        <v>0</v>
      </c>
      <c r="BC54" s="39">
        <f t="shared" si="33"/>
        <v>0</v>
      </c>
      <c r="BD54" s="79">
        <f t="shared" si="34"/>
        <v>0</v>
      </c>
      <c r="BE54" s="39"/>
      <c r="BF54" s="39"/>
      <c r="BG54" s="79">
        <f t="shared" si="35"/>
        <v>0</v>
      </c>
      <c r="BH54" s="39"/>
      <c r="BI54" s="39"/>
      <c r="BJ54" s="79">
        <f t="shared" si="36"/>
        <v>0</v>
      </c>
      <c r="BK54" s="34">
        <f t="shared" si="37"/>
        <v>0</v>
      </c>
      <c r="BL54" s="39">
        <f t="shared" si="38"/>
        <v>0</v>
      </c>
      <c r="BM54" s="79">
        <f t="shared" si="39"/>
        <v>0</v>
      </c>
      <c r="BN54" s="34">
        <f t="shared" si="40"/>
        <v>0</v>
      </c>
      <c r="BO54" s="39">
        <f t="shared" si="41"/>
        <v>0</v>
      </c>
      <c r="BP54" s="79">
        <f t="shared" si="42"/>
        <v>0</v>
      </c>
    </row>
    <row r="55" spans="1:68" ht="16.5" thickBot="1">
      <c r="A55" s="1">
        <v>42</v>
      </c>
      <c r="B55" s="18" t="s">
        <v>36</v>
      </c>
      <c r="C55" s="40"/>
      <c r="D55" s="40"/>
      <c r="E55" s="83">
        <f t="shared" si="11"/>
        <v>0</v>
      </c>
      <c r="F55" s="73"/>
      <c r="G55" s="40"/>
      <c r="H55" s="83">
        <f t="shared" si="12"/>
        <v>0</v>
      </c>
      <c r="I55" s="40"/>
      <c r="J55" s="40"/>
      <c r="K55" s="83">
        <f t="shared" si="13"/>
        <v>0</v>
      </c>
      <c r="L55" s="40"/>
      <c r="M55" s="40"/>
      <c r="N55" s="83">
        <f t="shared" si="14"/>
        <v>0</v>
      </c>
      <c r="O55" s="40"/>
      <c r="P55" s="40"/>
      <c r="Q55" s="83">
        <f t="shared" si="15"/>
        <v>0</v>
      </c>
      <c r="R55" s="35">
        <f t="shared" si="16"/>
        <v>0</v>
      </c>
      <c r="S55" s="40">
        <f t="shared" si="17"/>
        <v>0</v>
      </c>
      <c r="T55" s="83">
        <f t="shared" si="18"/>
        <v>0</v>
      </c>
      <c r="U55" s="40"/>
      <c r="V55" s="40"/>
      <c r="W55" s="83">
        <f t="shared" si="19"/>
        <v>0</v>
      </c>
      <c r="X55" s="40"/>
      <c r="Y55" s="40"/>
      <c r="Z55" s="83">
        <f t="shared" si="20"/>
        <v>0</v>
      </c>
      <c r="AA55" s="40"/>
      <c r="AB55" s="40"/>
      <c r="AC55" s="83">
        <f t="shared" si="21"/>
        <v>0</v>
      </c>
      <c r="AD55" s="40"/>
      <c r="AE55" s="40"/>
      <c r="AF55" s="83">
        <f t="shared" si="22"/>
        <v>0</v>
      </c>
      <c r="AG55" s="40"/>
      <c r="AH55" s="40"/>
      <c r="AI55" s="83">
        <f t="shared" si="23"/>
        <v>0</v>
      </c>
      <c r="AJ55" s="96"/>
      <c r="AK55" s="40"/>
      <c r="AL55" s="107">
        <f t="shared" si="24"/>
        <v>0</v>
      </c>
      <c r="AM55" s="40"/>
      <c r="AN55" s="40"/>
      <c r="AO55" s="83">
        <f t="shared" si="25"/>
        <v>0</v>
      </c>
      <c r="AP55" s="35">
        <f t="shared" si="26"/>
        <v>0</v>
      </c>
      <c r="AQ55" s="40">
        <f t="shared" si="27"/>
        <v>0</v>
      </c>
      <c r="AR55" s="83">
        <f t="shared" si="28"/>
        <v>0</v>
      </c>
      <c r="AS55" s="40"/>
      <c r="AT55" s="40"/>
      <c r="AU55" s="83">
        <f t="shared" si="29"/>
        <v>0</v>
      </c>
      <c r="AV55" s="40"/>
      <c r="AW55" s="40"/>
      <c r="AX55" s="83">
        <f t="shared" si="30"/>
        <v>0</v>
      </c>
      <c r="AY55" s="40"/>
      <c r="AZ55" s="40"/>
      <c r="BA55" s="83">
        <f t="shared" si="31"/>
        <v>0</v>
      </c>
      <c r="BB55" s="35">
        <f t="shared" si="32"/>
        <v>0</v>
      </c>
      <c r="BC55" s="40">
        <f t="shared" si="33"/>
        <v>0</v>
      </c>
      <c r="BD55" s="83">
        <f t="shared" si="34"/>
        <v>0</v>
      </c>
      <c r="BE55" s="40"/>
      <c r="BF55" s="40"/>
      <c r="BG55" s="83">
        <f t="shared" si="35"/>
        <v>0</v>
      </c>
      <c r="BH55" s="40"/>
      <c r="BI55" s="40"/>
      <c r="BJ55" s="83">
        <f t="shared" si="36"/>
        <v>0</v>
      </c>
      <c r="BK55" s="35">
        <f t="shared" si="37"/>
        <v>0</v>
      </c>
      <c r="BL55" s="40">
        <f t="shared" si="38"/>
        <v>0</v>
      </c>
      <c r="BM55" s="83">
        <f t="shared" si="39"/>
        <v>0</v>
      </c>
      <c r="BN55" s="35">
        <f t="shared" si="40"/>
        <v>0</v>
      </c>
      <c r="BO55" s="40">
        <f t="shared" si="41"/>
        <v>0</v>
      </c>
      <c r="BP55" s="83">
        <f t="shared" si="42"/>
        <v>0</v>
      </c>
    </row>
    <row r="56" spans="1:68" ht="16.5" thickBot="1">
      <c r="A56" s="5">
        <v>43</v>
      </c>
      <c r="B56" s="19" t="s">
        <v>62</v>
      </c>
      <c r="C56" s="42">
        <f>SUM(C48:C51,C53:C55)</f>
        <v>252798</v>
      </c>
      <c r="D56" s="42">
        <f t="shared" ref="D56:BO56" si="59">SUM(D48:D51,D53:D55)</f>
        <v>912</v>
      </c>
      <c r="E56" s="81">
        <f t="shared" si="11"/>
        <v>253710</v>
      </c>
      <c r="F56" s="72">
        <f t="shared" si="59"/>
        <v>228140</v>
      </c>
      <c r="G56" s="42">
        <f t="shared" si="59"/>
        <v>0</v>
      </c>
      <c r="H56" s="81">
        <f t="shared" si="12"/>
        <v>228140</v>
      </c>
      <c r="I56" s="42">
        <f t="shared" si="59"/>
        <v>219564</v>
      </c>
      <c r="J56" s="42">
        <f t="shared" si="59"/>
        <v>536</v>
      </c>
      <c r="K56" s="81">
        <f t="shared" si="13"/>
        <v>220100</v>
      </c>
      <c r="L56" s="42">
        <f t="shared" si="59"/>
        <v>168613</v>
      </c>
      <c r="M56" s="42">
        <f t="shared" si="59"/>
        <v>350</v>
      </c>
      <c r="N56" s="81">
        <f t="shared" si="14"/>
        <v>168963</v>
      </c>
      <c r="O56" s="42">
        <f t="shared" si="59"/>
        <v>190238</v>
      </c>
      <c r="P56" s="42">
        <f t="shared" si="59"/>
        <v>773</v>
      </c>
      <c r="Q56" s="81">
        <f t="shared" si="15"/>
        <v>191011</v>
      </c>
      <c r="R56" s="41">
        <f t="shared" si="59"/>
        <v>1059353</v>
      </c>
      <c r="S56" s="42">
        <f t="shared" si="59"/>
        <v>2571</v>
      </c>
      <c r="T56" s="81">
        <f t="shared" si="59"/>
        <v>1061924</v>
      </c>
      <c r="U56" s="42">
        <f t="shared" si="59"/>
        <v>99775</v>
      </c>
      <c r="V56" s="42">
        <f t="shared" si="59"/>
        <v>0</v>
      </c>
      <c r="W56" s="81">
        <f t="shared" si="19"/>
        <v>99775</v>
      </c>
      <c r="X56" s="42">
        <f t="shared" si="59"/>
        <v>82322</v>
      </c>
      <c r="Y56" s="42">
        <f t="shared" si="59"/>
        <v>0</v>
      </c>
      <c r="Z56" s="81">
        <f t="shared" si="20"/>
        <v>82322</v>
      </c>
      <c r="AA56" s="42">
        <f t="shared" si="59"/>
        <v>42172</v>
      </c>
      <c r="AB56" s="42">
        <f t="shared" si="59"/>
        <v>0</v>
      </c>
      <c r="AC56" s="81">
        <f t="shared" si="21"/>
        <v>42172</v>
      </c>
      <c r="AD56" s="42">
        <f t="shared" si="59"/>
        <v>58896</v>
      </c>
      <c r="AE56" s="42">
        <f t="shared" si="59"/>
        <v>0</v>
      </c>
      <c r="AF56" s="81">
        <f t="shared" si="22"/>
        <v>58896</v>
      </c>
      <c r="AG56" s="42">
        <f t="shared" si="59"/>
        <v>83849</v>
      </c>
      <c r="AH56" s="42">
        <f t="shared" si="59"/>
        <v>0</v>
      </c>
      <c r="AI56" s="81">
        <f t="shared" si="23"/>
        <v>83849</v>
      </c>
      <c r="AJ56" s="94">
        <f t="shared" si="59"/>
        <v>54934</v>
      </c>
      <c r="AK56" s="42">
        <f t="shared" si="59"/>
        <v>0</v>
      </c>
      <c r="AL56" s="105">
        <f t="shared" si="24"/>
        <v>54934</v>
      </c>
      <c r="AM56" s="42">
        <f t="shared" si="59"/>
        <v>87954</v>
      </c>
      <c r="AN56" s="42">
        <f t="shared" si="59"/>
        <v>0</v>
      </c>
      <c r="AO56" s="81">
        <f t="shared" si="25"/>
        <v>87954</v>
      </c>
      <c r="AP56" s="41">
        <f t="shared" si="26"/>
        <v>509902</v>
      </c>
      <c r="AQ56" s="42">
        <f t="shared" si="27"/>
        <v>0</v>
      </c>
      <c r="AR56" s="81">
        <f t="shared" si="28"/>
        <v>509902</v>
      </c>
      <c r="AS56" s="42">
        <f t="shared" si="59"/>
        <v>104236</v>
      </c>
      <c r="AT56" s="42">
        <f t="shared" si="59"/>
        <v>395</v>
      </c>
      <c r="AU56" s="81">
        <f t="shared" si="29"/>
        <v>104631</v>
      </c>
      <c r="AV56" s="42">
        <f t="shared" si="59"/>
        <v>52448</v>
      </c>
      <c r="AW56" s="42">
        <f t="shared" si="59"/>
        <v>0</v>
      </c>
      <c r="AX56" s="81">
        <f t="shared" si="30"/>
        <v>52448</v>
      </c>
      <c r="AY56" s="42">
        <f t="shared" si="59"/>
        <v>97481</v>
      </c>
      <c r="AZ56" s="42">
        <f t="shared" si="59"/>
        <v>0</v>
      </c>
      <c r="BA56" s="81">
        <f t="shared" si="31"/>
        <v>97481</v>
      </c>
      <c r="BB56" s="41">
        <f t="shared" si="59"/>
        <v>254165</v>
      </c>
      <c r="BC56" s="42">
        <f t="shared" si="59"/>
        <v>395</v>
      </c>
      <c r="BD56" s="81">
        <f t="shared" si="59"/>
        <v>254560</v>
      </c>
      <c r="BE56" s="42">
        <f t="shared" si="59"/>
        <v>17016</v>
      </c>
      <c r="BF56" s="42">
        <f t="shared" si="59"/>
        <v>0</v>
      </c>
      <c r="BG56" s="81">
        <f t="shared" si="35"/>
        <v>17016</v>
      </c>
      <c r="BH56" s="42">
        <f t="shared" si="59"/>
        <v>37155</v>
      </c>
      <c r="BI56" s="42">
        <f t="shared" si="59"/>
        <v>0</v>
      </c>
      <c r="BJ56" s="81">
        <f t="shared" si="36"/>
        <v>37155</v>
      </c>
      <c r="BK56" s="41">
        <f t="shared" si="59"/>
        <v>54171</v>
      </c>
      <c r="BL56" s="42">
        <f t="shared" si="59"/>
        <v>0</v>
      </c>
      <c r="BM56" s="81">
        <f t="shared" si="59"/>
        <v>54171</v>
      </c>
      <c r="BN56" s="41">
        <f t="shared" si="59"/>
        <v>1877591</v>
      </c>
      <c r="BO56" s="42">
        <f t="shared" si="59"/>
        <v>2966</v>
      </c>
      <c r="BP56" s="81">
        <f t="shared" ref="BP56" si="60">SUM(BP48:BP51,BP53:BP55)</f>
        <v>1880557</v>
      </c>
    </row>
    <row r="57" spans="1:68" ht="16.5" thickBot="1">
      <c r="A57" s="6">
        <v>44</v>
      </c>
      <c r="B57" s="13" t="s">
        <v>37</v>
      </c>
      <c r="C57" s="38"/>
      <c r="D57" s="38"/>
      <c r="E57" s="82">
        <f t="shared" si="11"/>
        <v>0</v>
      </c>
      <c r="F57" s="68"/>
      <c r="G57" s="38"/>
      <c r="H57" s="82">
        <f t="shared" si="12"/>
        <v>0</v>
      </c>
      <c r="I57" s="38"/>
      <c r="J57" s="38"/>
      <c r="K57" s="82">
        <f t="shared" si="13"/>
        <v>0</v>
      </c>
      <c r="L57" s="38"/>
      <c r="M57" s="38"/>
      <c r="N57" s="82">
        <f t="shared" si="14"/>
        <v>0</v>
      </c>
      <c r="O57" s="38"/>
      <c r="P57" s="38"/>
      <c r="Q57" s="82">
        <f t="shared" si="15"/>
        <v>0</v>
      </c>
      <c r="R57" s="33">
        <f t="shared" si="16"/>
        <v>0</v>
      </c>
      <c r="S57" s="38">
        <f t="shared" si="17"/>
        <v>0</v>
      </c>
      <c r="T57" s="82">
        <f t="shared" si="18"/>
        <v>0</v>
      </c>
      <c r="U57" s="38"/>
      <c r="V57" s="38"/>
      <c r="W57" s="82">
        <f t="shared" si="19"/>
        <v>0</v>
      </c>
      <c r="X57" s="38"/>
      <c r="Y57" s="38"/>
      <c r="Z57" s="82">
        <f t="shared" si="20"/>
        <v>0</v>
      </c>
      <c r="AA57" s="38"/>
      <c r="AB57" s="38"/>
      <c r="AC57" s="82">
        <f t="shared" si="21"/>
        <v>0</v>
      </c>
      <c r="AD57" s="38"/>
      <c r="AE57" s="38"/>
      <c r="AF57" s="82">
        <f t="shared" si="22"/>
        <v>0</v>
      </c>
      <c r="AG57" s="38"/>
      <c r="AH57" s="38"/>
      <c r="AI57" s="82">
        <f t="shared" si="23"/>
        <v>0</v>
      </c>
      <c r="AJ57" s="95">
        <f t="shared" ref="AJ57" si="61">AA57+AD57+AG57</f>
        <v>0</v>
      </c>
      <c r="AK57" s="38"/>
      <c r="AL57" s="106">
        <f t="shared" si="24"/>
        <v>0</v>
      </c>
      <c r="AM57" s="38"/>
      <c r="AN57" s="38"/>
      <c r="AO57" s="82">
        <f t="shared" si="25"/>
        <v>0</v>
      </c>
      <c r="AP57" s="33">
        <f t="shared" si="26"/>
        <v>0</v>
      </c>
      <c r="AQ57" s="38">
        <f t="shared" si="27"/>
        <v>0</v>
      </c>
      <c r="AR57" s="82">
        <f t="shared" si="28"/>
        <v>0</v>
      </c>
      <c r="AS57" s="38"/>
      <c r="AT57" s="38"/>
      <c r="AU57" s="82">
        <f t="shared" si="29"/>
        <v>0</v>
      </c>
      <c r="AV57" s="38"/>
      <c r="AW57" s="38"/>
      <c r="AX57" s="82">
        <f t="shared" si="30"/>
        <v>0</v>
      </c>
      <c r="AY57" s="38"/>
      <c r="AZ57" s="38"/>
      <c r="BA57" s="82">
        <f t="shared" si="31"/>
        <v>0</v>
      </c>
      <c r="BB57" s="33">
        <f t="shared" si="32"/>
        <v>0</v>
      </c>
      <c r="BC57" s="38">
        <f t="shared" si="33"/>
        <v>0</v>
      </c>
      <c r="BD57" s="82">
        <f t="shared" si="34"/>
        <v>0</v>
      </c>
      <c r="BE57" s="38"/>
      <c r="BF57" s="38"/>
      <c r="BG57" s="82">
        <f t="shared" si="35"/>
        <v>0</v>
      </c>
      <c r="BH57" s="38"/>
      <c r="BI57" s="38"/>
      <c r="BJ57" s="82">
        <f t="shared" si="36"/>
        <v>0</v>
      </c>
      <c r="BK57" s="33">
        <f t="shared" si="37"/>
        <v>0</v>
      </c>
      <c r="BL57" s="38">
        <f t="shared" si="38"/>
        <v>0</v>
      </c>
      <c r="BM57" s="82">
        <f t="shared" si="39"/>
        <v>0</v>
      </c>
      <c r="BN57" s="33">
        <f t="shared" si="40"/>
        <v>0</v>
      </c>
      <c r="BO57" s="38">
        <f t="shared" si="41"/>
        <v>0</v>
      </c>
      <c r="BP57" s="82">
        <f t="shared" si="42"/>
        <v>0</v>
      </c>
    </row>
    <row r="58" spans="1:68" ht="16.5" thickBot="1">
      <c r="A58" s="5">
        <v>45</v>
      </c>
      <c r="B58" s="19" t="s">
        <v>63</v>
      </c>
      <c r="C58" s="42">
        <f>C43+C44+C45+C46+C47+C56+C57</f>
        <v>259059</v>
      </c>
      <c r="D58" s="42">
        <f t="shared" ref="D58:BO58" si="62">D43+D44+D45+D46+D47+D56+D57</f>
        <v>912</v>
      </c>
      <c r="E58" s="81">
        <f t="shared" si="11"/>
        <v>259971</v>
      </c>
      <c r="F58" s="72">
        <f t="shared" si="62"/>
        <v>247540</v>
      </c>
      <c r="G58" s="42">
        <f t="shared" si="62"/>
        <v>0</v>
      </c>
      <c r="H58" s="81">
        <f t="shared" si="12"/>
        <v>247540</v>
      </c>
      <c r="I58" s="42">
        <f t="shared" si="62"/>
        <v>229490</v>
      </c>
      <c r="J58" s="42">
        <f t="shared" si="62"/>
        <v>536</v>
      </c>
      <c r="K58" s="81">
        <f t="shared" si="13"/>
        <v>230026</v>
      </c>
      <c r="L58" s="42">
        <f t="shared" si="62"/>
        <v>180409</v>
      </c>
      <c r="M58" s="42">
        <f t="shared" si="62"/>
        <v>350</v>
      </c>
      <c r="N58" s="81">
        <f t="shared" si="14"/>
        <v>180759</v>
      </c>
      <c r="O58" s="42">
        <f t="shared" si="62"/>
        <v>198574</v>
      </c>
      <c r="P58" s="42">
        <f t="shared" si="62"/>
        <v>773</v>
      </c>
      <c r="Q58" s="81">
        <f t="shared" si="15"/>
        <v>199347</v>
      </c>
      <c r="R58" s="41">
        <f t="shared" si="62"/>
        <v>1115072</v>
      </c>
      <c r="S58" s="42">
        <f t="shared" si="62"/>
        <v>2571</v>
      </c>
      <c r="T58" s="81">
        <f t="shared" si="62"/>
        <v>1117643</v>
      </c>
      <c r="U58" s="42">
        <f t="shared" si="62"/>
        <v>106075</v>
      </c>
      <c r="V58" s="42">
        <f t="shared" si="62"/>
        <v>0</v>
      </c>
      <c r="W58" s="81">
        <f t="shared" si="19"/>
        <v>106075</v>
      </c>
      <c r="X58" s="42">
        <f t="shared" si="62"/>
        <v>89659</v>
      </c>
      <c r="Y58" s="42">
        <f t="shared" si="62"/>
        <v>0</v>
      </c>
      <c r="Z58" s="81">
        <f t="shared" si="20"/>
        <v>89659</v>
      </c>
      <c r="AA58" s="42">
        <f t="shared" si="62"/>
        <v>46209</v>
      </c>
      <c r="AB58" s="42">
        <f t="shared" si="62"/>
        <v>0</v>
      </c>
      <c r="AC58" s="81">
        <f t="shared" si="21"/>
        <v>46209</v>
      </c>
      <c r="AD58" s="42">
        <f t="shared" si="62"/>
        <v>61295</v>
      </c>
      <c r="AE58" s="42">
        <f t="shared" si="62"/>
        <v>0</v>
      </c>
      <c r="AF58" s="81">
        <f t="shared" si="22"/>
        <v>61295</v>
      </c>
      <c r="AG58" s="42">
        <f t="shared" si="62"/>
        <v>93830</v>
      </c>
      <c r="AH58" s="42">
        <f t="shared" si="62"/>
        <v>0</v>
      </c>
      <c r="AI58" s="81">
        <f t="shared" si="23"/>
        <v>93830</v>
      </c>
      <c r="AJ58" s="94">
        <f t="shared" si="62"/>
        <v>57684</v>
      </c>
      <c r="AK58" s="42">
        <f t="shared" si="62"/>
        <v>0</v>
      </c>
      <c r="AL58" s="105">
        <f t="shared" si="24"/>
        <v>57684</v>
      </c>
      <c r="AM58" s="42">
        <f t="shared" si="62"/>
        <v>93429</v>
      </c>
      <c r="AN58" s="42">
        <f t="shared" si="62"/>
        <v>0</v>
      </c>
      <c r="AO58" s="81">
        <f t="shared" si="25"/>
        <v>93429</v>
      </c>
      <c r="AP58" s="41">
        <f t="shared" si="26"/>
        <v>548181</v>
      </c>
      <c r="AQ58" s="42">
        <f t="shared" si="27"/>
        <v>0</v>
      </c>
      <c r="AR58" s="81">
        <f t="shared" si="28"/>
        <v>548181</v>
      </c>
      <c r="AS58" s="42">
        <f t="shared" si="62"/>
        <v>106736</v>
      </c>
      <c r="AT58" s="42">
        <f t="shared" si="62"/>
        <v>395</v>
      </c>
      <c r="AU58" s="81">
        <f t="shared" si="29"/>
        <v>107131</v>
      </c>
      <c r="AV58" s="42">
        <f t="shared" si="62"/>
        <v>52448</v>
      </c>
      <c r="AW58" s="42">
        <f t="shared" si="62"/>
        <v>0</v>
      </c>
      <c r="AX58" s="81">
        <f t="shared" si="30"/>
        <v>52448</v>
      </c>
      <c r="AY58" s="42">
        <f t="shared" si="62"/>
        <v>97481</v>
      </c>
      <c r="AZ58" s="42">
        <f t="shared" si="62"/>
        <v>0</v>
      </c>
      <c r="BA58" s="81">
        <f t="shared" si="31"/>
        <v>97481</v>
      </c>
      <c r="BB58" s="41">
        <f t="shared" si="62"/>
        <v>256665</v>
      </c>
      <c r="BC58" s="42">
        <f t="shared" si="62"/>
        <v>395</v>
      </c>
      <c r="BD58" s="81">
        <f t="shared" si="62"/>
        <v>257060</v>
      </c>
      <c r="BE58" s="42">
        <f t="shared" si="62"/>
        <v>18388</v>
      </c>
      <c r="BF58" s="42">
        <f t="shared" si="62"/>
        <v>0</v>
      </c>
      <c r="BG58" s="81">
        <f t="shared" si="35"/>
        <v>18388</v>
      </c>
      <c r="BH58" s="42">
        <f t="shared" si="62"/>
        <v>49600</v>
      </c>
      <c r="BI58" s="42">
        <f t="shared" si="62"/>
        <v>0</v>
      </c>
      <c r="BJ58" s="81">
        <f t="shared" si="36"/>
        <v>49600</v>
      </c>
      <c r="BK58" s="41">
        <f t="shared" si="62"/>
        <v>67988</v>
      </c>
      <c r="BL58" s="42">
        <f t="shared" si="62"/>
        <v>0</v>
      </c>
      <c r="BM58" s="81">
        <f t="shared" si="62"/>
        <v>67988</v>
      </c>
      <c r="BN58" s="41">
        <f t="shared" si="62"/>
        <v>1987906</v>
      </c>
      <c r="BO58" s="42">
        <f t="shared" si="62"/>
        <v>2966</v>
      </c>
      <c r="BP58" s="81">
        <f t="shared" ref="BP58" si="63">BP43+BP44+BP45+BP46+BP47+BP56+BP57</f>
        <v>1990872</v>
      </c>
    </row>
    <row r="59" spans="1:68" ht="31.5">
      <c r="A59" s="58">
        <v>46</v>
      </c>
      <c r="B59" s="59" t="s">
        <v>81</v>
      </c>
      <c r="C59" s="60">
        <v>7518</v>
      </c>
      <c r="D59" s="60"/>
      <c r="E59" s="87">
        <f t="shared" si="11"/>
        <v>7518</v>
      </c>
      <c r="F59" s="76">
        <v>5842</v>
      </c>
      <c r="G59" s="60"/>
      <c r="H59" s="87">
        <f t="shared" si="12"/>
        <v>5842</v>
      </c>
      <c r="I59" s="60">
        <v>12383</v>
      </c>
      <c r="J59" s="60"/>
      <c r="K59" s="87">
        <f t="shared" si="13"/>
        <v>12383</v>
      </c>
      <c r="L59" s="60">
        <v>8200</v>
      </c>
      <c r="M59" s="60"/>
      <c r="N59" s="87">
        <f t="shared" si="14"/>
        <v>8200</v>
      </c>
      <c r="O59" s="60">
        <v>5087</v>
      </c>
      <c r="P59" s="60"/>
      <c r="Q59" s="87">
        <f t="shared" si="15"/>
        <v>5087</v>
      </c>
      <c r="R59" s="61">
        <f t="shared" si="16"/>
        <v>39030</v>
      </c>
      <c r="S59" s="60">
        <f t="shared" si="17"/>
        <v>0</v>
      </c>
      <c r="T59" s="87">
        <f t="shared" si="18"/>
        <v>39030</v>
      </c>
      <c r="U59" s="60">
        <v>2576</v>
      </c>
      <c r="V59" s="60"/>
      <c r="W59" s="87">
        <f t="shared" si="19"/>
        <v>2576</v>
      </c>
      <c r="X59" s="60">
        <v>1373</v>
      </c>
      <c r="Y59" s="60"/>
      <c r="Z59" s="87">
        <f t="shared" si="20"/>
        <v>1373</v>
      </c>
      <c r="AA59" s="60">
        <v>2376</v>
      </c>
      <c r="AB59" s="60"/>
      <c r="AC59" s="87">
        <f t="shared" si="21"/>
        <v>2376</v>
      </c>
      <c r="AD59" s="60">
        <v>2301</v>
      </c>
      <c r="AE59" s="60"/>
      <c r="AF59" s="87">
        <f t="shared" si="22"/>
        <v>2301</v>
      </c>
      <c r="AG59" s="60">
        <v>2807</v>
      </c>
      <c r="AH59" s="60"/>
      <c r="AI59" s="87">
        <f t="shared" si="23"/>
        <v>2807</v>
      </c>
      <c r="AJ59" s="99">
        <v>2347</v>
      </c>
      <c r="AK59" s="60"/>
      <c r="AL59" s="110">
        <f t="shared" si="24"/>
        <v>2347</v>
      </c>
      <c r="AM59" s="60">
        <v>3519</v>
      </c>
      <c r="AN59" s="60"/>
      <c r="AO59" s="87">
        <f t="shared" si="25"/>
        <v>3519</v>
      </c>
      <c r="AP59" s="61">
        <f t="shared" si="26"/>
        <v>17299</v>
      </c>
      <c r="AQ59" s="60">
        <f t="shared" si="27"/>
        <v>0</v>
      </c>
      <c r="AR59" s="87">
        <f t="shared" si="28"/>
        <v>17299</v>
      </c>
      <c r="AS59" s="60">
        <v>250</v>
      </c>
      <c r="AT59" s="60"/>
      <c r="AU59" s="87">
        <f t="shared" si="29"/>
        <v>250</v>
      </c>
      <c r="AV59" s="60">
        <v>683</v>
      </c>
      <c r="AW59" s="60"/>
      <c r="AX59" s="87">
        <f t="shared" si="30"/>
        <v>683</v>
      </c>
      <c r="AY59" s="60">
        <v>1315</v>
      </c>
      <c r="AZ59" s="60"/>
      <c r="BA59" s="87">
        <f t="shared" si="31"/>
        <v>1315</v>
      </c>
      <c r="BB59" s="61">
        <f t="shared" si="32"/>
        <v>2248</v>
      </c>
      <c r="BC59" s="60">
        <f t="shared" si="33"/>
        <v>0</v>
      </c>
      <c r="BD59" s="87">
        <f t="shared" si="34"/>
        <v>2248</v>
      </c>
      <c r="BE59" s="60">
        <v>457</v>
      </c>
      <c r="BF59" s="60"/>
      <c r="BG59" s="87">
        <f t="shared" si="35"/>
        <v>457</v>
      </c>
      <c r="BH59" s="60">
        <v>3813</v>
      </c>
      <c r="BI59" s="60"/>
      <c r="BJ59" s="87">
        <f t="shared" si="36"/>
        <v>3813</v>
      </c>
      <c r="BK59" s="61">
        <f t="shared" si="37"/>
        <v>4270</v>
      </c>
      <c r="BL59" s="60">
        <f t="shared" si="38"/>
        <v>0</v>
      </c>
      <c r="BM59" s="87">
        <f t="shared" si="39"/>
        <v>4270</v>
      </c>
      <c r="BN59" s="61">
        <f t="shared" si="40"/>
        <v>62847</v>
      </c>
      <c r="BO59" s="60">
        <f t="shared" si="41"/>
        <v>0</v>
      </c>
      <c r="BP59" s="87">
        <f t="shared" si="42"/>
        <v>62847</v>
      </c>
    </row>
    <row r="60" spans="1:68" ht="31.5">
      <c r="A60" s="62">
        <v>47</v>
      </c>
      <c r="B60" s="63" t="s">
        <v>82</v>
      </c>
      <c r="C60" s="64"/>
      <c r="D60" s="64"/>
      <c r="E60" s="88">
        <f t="shared" si="11"/>
        <v>0</v>
      </c>
      <c r="F60" s="77"/>
      <c r="G60" s="64"/>
      <c r="H60" s="88">
        <f t="shared" si="12"/>
        <v>0</v>
      </c>
      <c r="I60" s="64"/>
      <c r="J60" s="64"/>
      <c r="K60" s="88">
        <f t="shared" si="13"/>
        <v>0</v>
      </c>
      <c r="L60" s="64"/>
      <c r="M60" s="64"/>
      <c r="N60" s="88">
        <f t="shared" si="14"/>
        <v>0</v>
      </c>
      <c r="O60" s="64">
        <v>61</v>
      </c>
      <c r="P60" s="64"/>
      <c r="Q60" s="88">
        <f t="shared" si="15"/>
        <v>61</v>
      </c>
      <c r="R60" s="65">
        <f t="shared" si="16"/>
        <v>61</v>
      </c>
      <c r="S60" s="64">
        <f t="shared" si="17"/>
        <v>0</v>
      </c>
      <c r="T60" s="88">
        <f t="shared" si="18"/>
        <v>61</v>
      </c>
      <c r="U60" s="64">
        <v>148</v>
      </c>
      <c r="V60" s="64"/>
      <c r="W60" s="88">
        <f t="shared" si="19"/>
        <v>148</v>
      </c>
      <c r="X60" s="64"/>
      <c r="Y60" s="64"/>
      <c r="Z60" s="88">
        <f t="shared" si="20"/>
        <v>0</v>
      </c>
      <c r="AA60" s="64"/>
      <c r="AB60" s="64"/>
      <c r="AC60" s="88">
        <f t="shared" si="21"/>
        <v>0</v>
      </c>
      <c r="AD60" s="64"/>
      <c r="AE60" s="64"/>
      <c r="AF60" s="88">
        <f t="shared" si="22"/>
        <v>0</v>
      </c>
      <c r="AG60" s="64"/>
      <c r="AH60" s="64"/>
      <c r="AI60" s="88">
        <f t="shared" si="23"/>
        <v>0</v>
      </c>
      <c r="AJ60" s="100"/>
      <c r="AK60" s="64"/>
      <c r="AL60" s="111">
        <f t="shared" si="24"/>
        <v>0</v>
      </c>
      <c r="AM60" s="64"/>
      <c r="AN60" s="64"/>
      <c r="AO60" s="88">
        <f t="shared" si="25"/>
        <v>0</v>
      </c>
      <c r="AP60" s="65">
        <f t="shared" si="26"/>
        <v>148</v>
      </c>
      <c r="AQ60" s="64">
        <f t="shared" si="27"/>
        <v>0</v>
      </c>
      <c r="AR60" s="88">
        <f t="shared" si="28"/>
        <v>148</v>
      </c>
      <c r="AS60" s="64"/>
      <c r="AT60" s="64"/>
      <c r="AU60" s="88">
        <f t="shared" si="29"/>
        <v>0</v>
      </c>
      <c r="AV60" s="64"/>
      <c r="AW60" s="64"/>
      <c r="AX60" s="88">
        <f t="shared" si="30"/>
        <v>0</v>
      </c>
      <c r="AY60" s="64"/>
      <c r="AZ60" s="64"/>
      <c r="BA60" s="88">
        <f t="shared" si="31"/>
        <v>0</v>
      </c>
      <c r="BB60" s="65">
        <f t="shared" si="32"/>
        <v>0</v>
      </c>
      <c r="BC60" s="64">
        <f t="shared" si="33"/>
        <v>0</v>
      </c>
      <c r="BD60" s="88">
        <f t="shared" si="34"/>
        <v>0</v>
      </c>
      <c r="BE60" s="64"/>
      <c r="BF60" s="64"/>
      <c r="BG60" s="88">
        <f t="shared" si="35"/>
        <v>0</v>
      </c>
      <c r="BH60" s="64"/>
      <c r="BI60" s="64"/>
      <c r="BJ60" s="88">
        <f t="shared" si="36"/>
        <v>0</v>
      </c>
      <c r="BK60" s="57">
        <f t="shared" si="37"/>
        <v>0</v>
      </c>
      <c r="BL60" s="64">
        <f t="shared" si="38"/>
        <v>0</v>
      </c>
      <c r="BM60" s="88">
        <f t="shared" si="39"/>
        <v>0</v>
      </c>
      <c r="BN60" s="65">
        <f t="shared" si="40"/>
        <v>209</v>
      </c>
      <c r="BO60" s="64">
        <f t="shared" si="41"/>
        <v>0</v>
      </c>
      <c r="BP60" s="88">
        <f t="shared" si="42"/>
        <v>209</v>
      </c>
    </row>
    <row r="61" spans="1:68" ht="15.75">
      <c r="A61" s="6">
        <v>48</v>
      </c>
      <c r="B61" s="13" t="s">
        <v>41</v>
      </c>
      <c r="C61" s="38"/>
      <c r="D61" s="38"/>
      <c r="E61" s="82">
        <f t="shared" si="11"/>
        <v>0</v>
      </c>
      <c r="F61" s="68"/>
      <c r="G61" s="38"/>
      <c r="H61" s="82">
        <f t="shared" si="12"/>
        <v>0</v>
      </c>
      <c r="I61" s="38"/>
      <c r="J61" s="38"/>
      <c r="K61" s="82">
        <f t="shared" si="13"/>
        <v>0</v>
      </c>
      <c r="L61" s="38"/>
      <c r="M61" s="38"/>
      <c r="N61" s="82">
        <f t="shared" si="14"/>
        <v>0</v>
      </c>
      <c r="O61" s="38"/>
      <c r="P61" s="38"/>
      <c r="Q61" s="82">
        <f t="shared" si="15"/>
        <v>0</v>
      </c>
      <c r="R61" s="33">
        <f t="shared" si="16"/>
        <v>0</v>
      </c>
      <c r="S61" s="38">
        <f t="shared" si="17"/>
        <v>0</v>
      </c>
      <c r="T61" s="82">
        <f t="shared" si="18"/>
        <v>0</v>
      </c>
      <c r="U61" s="38"/>
      <c r="V61" s="38"/>
      <c r="W61" s="82">
        <f t="shared" si="19"/>
        <v>0</v>
      </c>
      <c r="X61" s="38"/>
      <c r="Y61" s="38"/>
      <c r="Z61" s="82">
        <f t="shared" si="20"/>
        <v>0</v>
      </c>
      <c r="AA61" s="38"/>
      <c r="AB61" s="38"/>
      <c r="AC61" s="82">
        <f t="shared" si="21"/>
        <v>0</v>
      </c>
      <c r="AD61" s="38"/>
      <c r="AE61" s="38"/>
      <c r="AF61" s="82">
        <f t="shared" si="22"/>
        <v>0</v>
      </c>
      <c r="AG61" s="38"/>
      <c r="AH61" s="38"/>
      <c r="AI61" s="82">
        <f t="shared" si="23"/>
        <v>0</v>
      </c>
      <c r="AJ61" s="95"/>
      <c r="AK61" s="38"/>
      <c r="AL61" s="106">
        <f t="shared" si="24"/>
        <v>0</v>
      </c>
      <c r="AM61" s="38"/>
      <c r="AN61" s="38"/>
      <c r="AO61" s="82">
        <f t="shared" si="25"/>
        <v>0</v>
      </c>
      <c r="AP61" s="33">
        <f t="shared" si="26"/>
        <v>0</v>
      </c>
      <c r="AQ61" s="38">
        <f t="shared" si="27"/>
        <v>0</v>
      </c>
      <c r="AR61" s="82">
        <f t="shared" si="28"/>
        <v>0</v>
      </c>
      <c r="AS61" s="38"/>
      <c r="AT61" s="38"/>
      <c r="AU61" s="82">
        <f t="shared" si="29"/>
        <v>0</v>
      </c>
      <c r="AV61" s="38"/>
      <c r="AW61" s="38"/>
      <c r="AX61" s="82">
        <f t="shared" si="30"/>
        <v>0</v>
      </c>
      <c r="AY61" s="38"/>
      <c r="AZ61" s="38"/>
      <c r="BA61" s="82">
        <f t="shared" si="31"/>
        <v>0</v>
      </c>
      <c r="BB61" s="33">
        <f t="shared" si="32"/>
        <v>0</v>
      </c>
      <c r="BC61" s="38">
        <f t="shared" si="33"/>
        <v>0</v>
      </c>
      <c r="BD61" s="82">
        <f t="shared" si="34"/>
        <v>0</v>
      </c>
      <c r="BE61" s="38"/>
      <c r="BF61" s="38"/>
      <c r="BG61" s="82">
        <f t="shared" si="35"/>
        <v>0</v>
      </c>
      <c r="BH61" s="38"/>
      <c r="BI61" s="38"/>
      <c r="BJ61" s="82">
        <f t="shared" si="36"/>
        <v>0</v>
      </c>
      <c r="BK61" s="34">
        <f t="shared" si="37"/>
        <v>0</v>
      </c>
      <c r="BL61" s="38">
        <f t="shared" si="38"/>
        <v>0</v>
      </c>
      <c r="BM61" s="82">
        <f t="shared" si="39"/>
        <v>0</v>
      </c>
      <c r="BN61" s="33">
        <f t="shared" si="40"/>
        <v>0</v>
      </c>
      <c r="BO61" s="38">
        <f t="shared" si="41"/>
        <v>0</v>
      </c>
      <c r="BP61" s="82">
        <f t="shared" si="42"/>
        <v>0</v>
      </c>
    </row>
    <row r="62" spans="1:68" ht="15.75">
      <c r="A62" s="6">
        <v>49</v>
      </c>
      <c r="B62" s="15" t="s">
        <v>38</v>
      </c>
      <c r="C62" s="39"/>
      <c r="D62" s="39"/>
      <c r="E62" s="79">
        <f t="shared" si="11"/>
        <v>0</v>
      </c>
      <c r="F62" s="70"/>
      <c r="G62" s="39"/>
      <c r="H62" s="79">
        <f t="shared" si="12"/>
        <v>0</v>
      </c>
      <c r="I62" s="39"/>
      <c r="J62" s="39"/>
      <c r="K62" s="79">
        <f t="shared" si="13"/>
        <v>0</v>
      </c>
      <c r="L62" s="39"/>
      <c r="M62" s="39"/>
      <c r="N62" s="79">
        <f t="shared" si="14"/>
        <v>0</v>
      </c>
      <c r="O62" s="39"/>
      <c r="P62" s="39"/>
      <c r="Q62" s="79">
        <f t="shared" si="15"/>
        <v>0</v>
      </c>
      <c r="R62" s="34">
        <f t="shared" si="16"/>
        <v>0</v>
      </c>
      <c r="S62" s="39">
        <f t="shared" si="17"/>
        <v>0</v>
      </c>
      <c r="T62" s="79">
        <f t="shared" si="18"/>
        <v>0</v>
      </c>
      <c r="U62" s="39"/>
      <c r="V62" s="39"/>
      <c r="W62" s="79">
        <f t="shared" si="19"/>
        <v>0</v>
      </c>
      <c r="X62" s="39"/>
      <c r="Y62" s="39"/>
      <c r="Z62" s="79">
        <f t="shared" si="20"/>
        <v>0</v>
      </c>
      <c r="AA62" s="39"/>
      <c r="AB62" s="39"/>
      <c r="AC62" s="79">
        <f t="shared" si="21"/>
        <v>0</v>
      </c>
      <c r="AD62" s="39"/>
      <c r="AE62" s="39"/>
      <c r="AF62" s="79">
        <f t="shared" si="22"/>
        <v>0</v>
      </c>
      <c r="AG62" s="39"/>
      <c r="AH62" s="39"/>
      <c r="AI62" s="79">
        <f t="shared" si="23"/>
        <v>0</v>
      </c>
      <c r="AJ62" s="92"/>
      <c r="AK62" s="39"/>
      <c r="AL62" s="103">
        <f t="shared" si="24"/>
        <v>0</v>
      </c>
      <c r="AM62" s="39"/>
      <c r="AN62" s="39"/>
      <c r="AO62" s="79">
        <f t="shared" si="25"/>
        <v>0</v>
      </c>
      <c r="AP62" s="34">
        <f t="shared" si="26"/>
        <v>0</v>
      </c>
      <c r="AQ62" s="39">
        <f t="shared" si="27"/>
        <v>0</v>
      </c>
      <c r="AR62" s="79">
        <f t="shared" si="28"/>
        <v>0</v>
      </c>
      <c r="AS62" s="39"/>
      <c r="AT62" s="39"/>
      <c r="AU62" s="79">
        <f t="shared" si="29"/>
        <v>0</v>
      </c>
      <c r="AV62" s="39"/>
      <c r="AW62" s="39"/>
      <c r="AX62" s="79">
        <f t="shared" si="30"/>
        <v>0</v>
      </c>
      <c r="AY62" s="39"/>
      <c r="AZ62" s="39"/>
      <c r="BA62" s="79">
        <f t="shared" si="31"/>
        <v>0</v>
      </c>
      <c r="BB62" s="34">
        <f t="shared" si="32"/>
        <v>0</v>
      </c>
      <c r="BC62" s="39">
        <f t="shared" si="33"/>
        <v>0</v>
      </c>
      <c r="BD62" s="79">
        <f t="shared" si="34"/>
        <v>0</v>
      </c>
      <c r="BE62" s="39"/>
      <c r="BF62" s="39"/>
      <c r="BG62" s="79">
        <f t="shared" si="35"/>
        <v>0</v>
      </c>
      <c r="BH62" s="39"/>
      <c r="BI62" s="39"/>
      <c r="BJ62" s="79">
        <f t="shared" si="36"/>
        <v>0</v>
      </c>
      <c r="BK62" s="34">
        <f t="shared" si="37"/>
        <v>0</v>
      </c>
      <c r="BL62" s="39">
        <f t="shared" si="38"/>
        <v>0</v>
      </c>
      <c r="BM62" s="79">
        <f t="shared" si="39"/>
        <v>0</v>
      </c>
      <c r="BN62" s="34">
        <f t="shared" si="40"/>
        <v>0</v>
      </c>
      <c r="BO62" s="39">
        <f t="shared" si="41"/>
        <v>0</v>
      </c>
      <c r="BP62" s="79">
        <f t="shared" si="42"/>
        <v>0</v>
      </c>
    </row>
    <row r="63" spans="1:68" ht="16.5" thickBot="1">
      <c r="A63" s="6">
        <v>50</v>
      </c>
      <c r="B63" s="15" t="s">
        <v>39</v>
      </c>
      <c r="C63" s="40"/>
      <c r="D63" s="40"/>
      <c r="E63" s="83">
        <f t="shared" si="11"/>
        <v>0</v>
      </c>
      <c r="F63" s="73"/>
      <c r="G63" s="40"/>
      <c r="H63" s="83">
        <f t="shared" si="12"/>
        <v>0</v>
      </c>
      <c r="I63" s="40"/>
      <c r="J63" s="40"/>
      <c r="K63" s="83">
        <f t="shared" si="13"/>
        <v>0</v>
      </c>
      <c r="L63" s="40"/>
      <c r="M63" s="40"/>
      <c r="N63" s="83">
        <f t="shared" si="14"/>
        <v>0</v>
      </c>
      <c r="O63" s="40"/>
      <c r="P63" s="40"/>
      <c r="Q63" s="83">
        <f t="shared" si="15"/>
        <v>0</v>
      </c>
      <c r="R63" s="35">
        <f t="shared" si="16"/>
        <v>0</v>
      </c>
      <c r="S63" s="40">
        <f t="shared" si="17"/>
        <v>0</v>
      </c>
      <c r="T63" s="83">
        <f t="shared" si="18"/>
        <v>0</v>
      </c>
      <c r="U63" s="40"/>
      <c r="V63" s="40"/>
      <c r="W63" s="83">
        <f t="shared" si="19"/>
        <v>0</v>
      </c>
      <c r="X63" s="40"/>
      <c r="Y63" s="40"/>
      <c r="Z63" s="83">
        <f t="shared" si="20"/>
        <v>0</v>
      </c>
      <c r="AA63" s="40"/>
      <c r="AB63" s="40"/>
      <c r="AC63" s="83">
        <f t="shared" si="21"/>
        <v>0</v>
      </c>
      <c r="AD63" s="40"/>
      <c r="AE63" s="40"/>
      <c r="AF63" s="83">
        <f t="shared" si="22"/>
        <v>0</v>
      </c>
      <c r="AG63" s="40"/>
      <c r="AH63" s="40"/>
      <c r="AI63" s="83">
        <f t="shared" si="23"/>
        <v>0</v>
      </c>
      <c r="AJ63" s="96"/>
      <c r="AK63" s="40"/>
      <c r="AL63" s="107">
        <f t="shared" si="24"/>
        <v>0</v>
      </c>
      <c r="AM63" s="40"/>
      <c r="AN63" s="40"/>
      <c r="AO63" s="83">
        <f t="shared" si="25"/>
        <v>0</v>
      </c>
      <c r="AP63" s="35">
        <f t="shared" si="26"/>
        <v>0</v>
      </c>
      <c r="AQ63" s="40">
        <f t="shared" si="27"/>
        <v>0</v>
      </c>
      <c r="AR63" s="83">
        <f t="shared" si="28"/>
        <v>0</v>
      </c>
      <c r="AS63" s="40"/>
      <c r="AT63" s="40"/>
      <c r="AU63" s="83">
        <f t="shared" si="29"/>
        <v>0</v>
      </c>
      <c r="AV63" s="40"/>
      <c r="AW63" s="40"/>
      <c r="AX63" s="83">
        <f t="shared" si="30"/>
        <v>0</v>
      </c>
      <c r="AY63" s="40"/>
      <c r="AZ63" s="40"/>
      <c r="BA63" s="83">
        <f t="shared" si="31"/>
        <v>0</v>
      </c>
      <c r="BB63" s="35">
        <f t="shared" si="32"/>
        <v>0</v>
      </c>
      <c r="BC63" s="40">
        <f t="shared" si="33"/>
        <v>0</v>
      </c>
      <c r="BD63" s="83">
        <f t="shared" si="34"/>
        <v>0</v>
      </c>
      <c r="BE63" s="40"/>
      <c r="BF63" s="40"/>
      <c r="BG63" s="83">
        <f t="shared" si="35"/>
        <v>0</v>
      </c>
      <c r="BH63" s="40"/>
      <c r="BI63" s="40"/>
      <c r="BJ63" s="83">
        <f t="shared" si="36"/>
        <v>0</v>
      </c>
      <c r="BK63" s="35">
        <f t="shared" si="37"/>
        <v>0</v>
      </c>
      <c r="BL63" s="40">
        <f t="shared" si="38"/>
        <v>0</v>
      </c>
      <c r="BM63" s="83">
        <f t="shared" si="39"/>
        <v>0</v>
      </c>
      <c r="BN63" s="35">
        <f t="shared" si="40"/>
        <v>0</v>
      </c>
      <c r="BO63" s="40">
        <f t="shared" si="41"/>
        <v>0</v>
      </c>
      <c r="BP63" s="83">
        <f t="shared" si="42"/>
        <v>0</v>
      </c>
    </row>
    <row r="64" spans="1:68" ht="16.5" thickBot="1">
      <c r="A64" s="5">
        <v>51</v>
      </c>
      <c r="B64" s="20" t="s">
        <v>64</v>
      </c>
      <c r="C64" s="42">
        <f t="shared" ref="C64" si="64">SUM(C61:C63)</f>
        <v>0</v>
      </c>
      <c r="D64" s="42">
        <f t="shared" ref="D64:BO64" si="65">SUM(D61:D63)</f>
        <v>0</v>
      </c>
      <c r="E64" s="81">
        <f t="shared" si="11"/>
        <v>0</v>
      </c>
      <c r="F64" s="72">
        <f t="shared" si="65"/>
        <v>0</v>
      </c>
      <c r="G64" s="42">
        <f t="shared" si="65"/>
        <v>0</v>
      </c>
      <c r="H64" s="81">
        <f t="shared" si="12"/>
        <v>0</v>
      </c>
      <c r="I64" s="42">
        <f t="shared" si="65"/>
        <v>0</v>
      </c>
      <c r="J64" s="42">
        <f t="shared" si="65"/>
        <v>0</v>
      </c>
      <c r="K64" s="81">
        <f t="shared" si="13"/>
        <v>0</v>
      </c>
      <c r="L64" s="42">
        <f t="shared" si="65"/>
        <v>0</v>
      </c>
      <c r="M64" s="42">
        <f t="shared" si="65"/>
        <v>0</v>
      </c>
      <c r="N64" s="81">
        <f t="shared" si="14"/>
        <v>0</v>
      </c>
      <c r="O64" s="42">
        <f t="shared" si="65"/>
        <v>0</v>
      </c>
      <c r="P64" s="42">
        <f t="shared" si="65"/>
        <v>0</v>
      </c>
      <c r="Q64" s="81">
        <f t="shared" si="15"/>
        <v>0</v>
      </c>
      <c r="R64" s="41">
        <f t="shared" si="65"/>
        <v>0</v>
      </c>
      <c r="S64" s="42">
        <f t="shared" si="65"/>
        <v>0</v>
      </c>
      <c r="T64" s="81">
        <f t="shared" si="65"/>
        <v>0</v>
      </c>
      <c r="U64" s="42">
        <f t="shared" si="65"/>
        <v>0</v>
      </c>
      <c r="V64" s="42">
        <f t="shared" si="65"/>
        <v>0</v>
      </c>
      <c r="W64" s="81">
        <f t="shared" si="19"/>
        <v>0</v>
      </c>
      <c r="X64" s="42">
        <f t="shared" si="65"/>
        <v>0</v>
      </c>
      <c r="Y64" s="42">
        <f t="shared" si="65"/>
        <v>0</v>
      </c>
      <c r="Z64" s="81">
        <f t="shared" si="20"/>
        <v>0</v>
      </c>
      <c r="AA64" s="42">
        <f t="shared" si="65"/>
        <v>0</v>
      </c>
      <c r="AB64" s="42">
        <f t="shared" si="65"/>
        <v>0</v>
      </c>
      <c r="AC64" s="81">
        <f t="shared" si="21"/>
        <v>0</v>
      </c>
      <c r="AD64" s="42">
        <f t="shared" si="65"/>
        <v>0</v>
      </c>
      <c r="AE64" s="42">
        <f t="shared" si="65"/>
        <v>0</v>
      </c>
      <c r="AF64" s="81">
        <f t="shared" si="22"/>
        <v>0</v>
      </c>
      <c r="AG64" s="42">
        <f t="shared" si="65"/>
        <v>0</v>
      </c>
      <c r="AH64" s="42">
        <f t="shared" si="65"/>
        <v>0</v>
      </c>
      <c r="AI64" s="81">
        <f t="shared" si="23"/>
        <v>0</v>
      </c>
      <c r="AJ64" s="94">
        <f t="shared" si="65"/>
        <v>0</v>
      </c>
      <c r="AK64" s="42">
        <f t="shared" si="65"/>
        <v>0</v>
      </c>
      <c r="AL64" s="105">
        <f t="shared" si="24"/>
        <v>0</v>
      </c>
      <c r="AM64" s="42">
        <f t="shared" si="65"/>
        <v>0</v>
      </c>
      <c r="AN64" s="42">
        <f t="shared" si="65"/>
        <v>0</v>
      </c>
      <c r="AO64" s="81">
        <f t="shared" si="25"/>
        <v>0</v>
      </c>
      <c r="AP64" s="41">
        <f t="shared" si="26"/>
        <v>0</v>
      </c>
      <c r="AQ64" s="42">
        <f t="shared" si="27"/>
        <v>0</v>
      </c>
      <c r="AR64" s="81">
        <f t="shared" si="28"/>
        <v>0</v>
      </c>
      <c r="AS64" s="42">
        <f t="shared" si="65"/>
        <v>0</v>
      </c>
      <c r="AT64" s="42">
        <f t="shared" si="65"/>
        <v>0</v>
      </c>
      <c r="AU64" s="81">
        <f t="shared" si="29"/>
        <v>0</v>
      </c>
      <c r="AV64" s="42">
        <f t="shared" si="65"/>
        <v>0</v>
      </c>
      <c r="AW64" s="42">
        <f t="shared" si="65"/>
        <v>0</v>
      </c>
      <c r="AX64" s="81">
        <f t="shared" si="30"/>
        <v>0</v>
      </c>
      <c r="AY64" s="42">
        <f t="shared" si="65"/>
        <v>0</v>
      </c>
      <c r="AZ64" s="42">
        <f t="shared" si="65"/>
        <v>0</v>
      </c>
      <c r="BA64" s="81">
        <f t="shared" si="31"/>
        <v>0</v>
      </c>
      <c r="BB64" s="41">
        <f t="shared" si="65"/>
        <v>0</v>
      </c>
      <c r="BC64" s="42">
        <f t="shared" si="65"/>
        <v>0</v>
      </c>
      <c r="BD64" s="81">
        <f t="shared" si="65"/>
        <v>0</v>
      </c>
      <c r="BE64" s="42">
        <f t="shared" si="65"/>
        <v>0</v>
      </c>
      <c r="BF64" s="42">
        <f t="shared" si="65"/>
        <v>0</v>
      </c>
      <c r="BG64" s="81">
        <f t="shared" si="35"/>
        <v>0</v>
      </c>
      <c r="BH64" s="42">
        <f t="shared" si="65"/>
        <v>0</v>
      </c>
      <c r="BI64" s="42">
        <f t="shared" si="65"/>
        <v>0</v>
      </c>
      <c r="BJ64" s="81">
        <f t="shared" si="36"/>
        <v>0</v>
      </c>
      <c r="BK64" s="41">
        <f t="shared" si="65"/>
        <v>0</v>
      </c>
      <c r="BL64" s="42">
        <f t="shared" si="65"/>
        <v>0</v>
      </c>
      <c r="BM64" s="81">
        <f t="shared" si="65"/>
        <v>0</v>
      </c>
      <c r="BN64" s="41">
        <f t="shared" si="65"/>
        <v>0</v>
      </c>
      <c r="BO64" s="42">
        <f t="shared" si="65"/>
        <v>0</v>
      </c>
      <c r="BP64" s="81">
        <f t="shared" ref="BP64" si="66">SUM(BP61:BP63)</f>
        <v>0</v>
      </c>
    </row>
    <row r="65" spans="1:68" ht="16.5" thickBot="1">
      <c r="A65" s="133" t="s">
        <v>65</v>
      </c>
      <c r="B65" s="134"/>
      <c r="C65" s="46">
        <f>C58+C59+C60+C64</f>
        <v>266577</v>
      </c>
      <c r="D65" s="46">
        <f t="shared" ref="D65:BO65" si="67">D58+D59+D60+D64</f>
        <v>912</v>
      </c>
      <c r="E65" s="84">
        <f t="shared" si="11"/>
        <v>267489</v>
      </c>
      <c r="F65" s="74">
        <f t="shared" si="67"/>
        <v>253382</v>
      </c>
      <c r="G65" s="46">
        <f t="shared" si="67"/>
        <v>0</v>
      </c>
      <c r="H65" s="84">
        <f t="shared" si="12"/>
        <v>253382</v>
      </c>
      <c r="I65" s="46">
        <f t="shared" si="67"/>
        <v>241873</v>
      </c>
      <c r="J65" s="46">
        <f t="shared" si="67"/>
        <v>536</v>
      </c>
      <c r="K65" s="84">
        <f t="shared" si="13"/>
        <v>242409</v>
      </c>
      <c r="L65" s="46">
        <f t="shared" si="67"/>
        <v>188609</v>
      </c>
      <c r="M65" s="46">
        <f t="shared" si="67"/>
        <v>350</v>
      </c>
      <c r="N65" s="84">
        <f t="shared" si="14"/>
        <v>188959</v>
      </c>
      <c r="O65" s="46">
        <f t="shared" si="67"/>
        <v>203722</v>
      </c>
      <c r="P65" s="46">
        <f t="shared" si="67"/>
        <v>773</v>
      </c>
      <c r="Q65" s="84">
        <f t="shared" si="15"/>
        <v>204495</v>
      </c>
      <c r="R65" s="45">
        <f t="shared" si="67"/>
        <v>1154163</v>
      </c>
      <c r="S65" s="46">
        <f t="shared" si="67"/>
        <v>2571</v>
      </c>
      <c r="T65" s="84">
        <f t="shared" si="67"/>
        <v>1156734</v>
      </c>
      <c r="U65" s="46">
        <f t="shared" si="67"/>
        <v>108799</v>
      </c>
      <c r="V65" s="46">
        <f t="shared" si="67"/>
        <v>0</v>
      </c>
      <c r="W65" s="84">
        <f t="shared" si="19"/>
        <v>108799</v>
      </c>
      <c r="X65" s="46">
        <f t="shared" si="67"/>
        <v>91032</v>
      </c>
      <c r="Y65" s="46">
        <f t="shared" si="67"/>
        <v>0</v>
      </c>
      <c r="Z65" s="84">
        <f t="shared" si="20"/>
        <v>91032</v>
      </c>
      <c r="AA65" s="46">
        <f t="shared" si="67"/>
        <v>48585</v>
      </c>
      <c r="AB65" s="46">
        <f t="shared" si="67"/>
        <v>0</v>
      </c>
      <c r="AC65" s="84">
        <f t="shared" si="21"/>
        <v>48585</v>
      </c>
      <c r="AD65" s="46">
        <f t="shared" si="67"/>
        <v>63596</v>
      </c>
      <c r="AE65" s="46">
        <f t="shared" si="67"/>
        <v>0</v>
      </c>
      <c r="AF65" s="84">
        <f t="shared" si="22"/>
        <v>63596</v>
      </c>
      <c r="AG65" s="46">
        <f t="shared" si="67"/>
        <v>96637</v>
      </c>
      <c r="AH65" s="46">
        <f t="shared" si="67"/>
        <v>0</v>
      </c>
      <c r="AI65" s="84">
        <f t="shared" si="23"/>
        <v>96637</v>
      </c>
      <c r="AJ65" s="97">
        <f t="shared" si="67"/>
        <v>60031</v>
      </c>
      <c r="AK65" s="46">
        <f t="shared" si="67"/>
        <v>0</v>
      </c>
      <c r="AL65" s="108">
        <f t="shared" si="24"/>
        <v>60031</v>
      </c>
      <c r="AM65" s="46">
        <f t="shared" si="67"/>
        <v>96948</v>
      </c>
      <c r="AN65" s="46">
        <f t="shared" si="67"/>
        <v>0</v>
      </c>
      <c r="AO65" s="84">
        <f t="shared" si="25"/>
        <v>96948</v>
      </c>
      <c r="AP65" s="45">
        <f t="shared" si="26"/>
        <v>565628</v>
      </c>
      <c r="AQ65" s="46">
        <f t="shared" si="27"/>
        <v>0</v>
      </c>
      <c r="AR65" s="84">
        <f t="shared" si="28"/>
        <v>565628</v>
      </c>
      <c r="AS65" s="46">
        <f t="shared" si="67"/>
        <v>106986</v>
      </c>
      <c r="AT65" s="46">
        <f t="shared" si="67"/>
        <v>395</v>
      </c>
      <c r="AU65" s="84">
        <f t="shared" si="29"/>
        <v>107381</v>
      </c>
      <c r="AV65" s="46">
        <f t="shared" si="67"/>
        <v>53131</v>
      </c>
      <c r="AW65" s="46">
        <f t="shared" si="67"/>
        <v>0</v>
      </c>
      <c r="AX65" s="84">
        <f t="shared" si="30"/>
        <v>53131</v>
      </c>
      <c r="AY65" s="46">
        <f t="shared" si="67"/>
        <v>98796</v>
      </c>
      <c r="AZ65" s="46">
        <f t="shared" si="67"/>
        <v>0</v>
      </c>
      <c r="BA65" s="84">
        <f t="shared" si="31"/>
        <v>98796</v>
      </c>
      <c r="BB65" s="45">
        <f t="shared" si="67"/>
        <v>258913</v>
      </c>
      <c r="BC65" s="46">
        <f t="shared" si="67"/>
        <v>395</v>
      </c>
      <c r="BD65" s="84">
        <f t="shared" si="67"/>
        <v>259308</v>
      </c>
      <c r="BE65" s="46">
        <f t="shared" si="67"/>
        <v>18845</v>
      </c>
      <c r="BF65" s="46">
        <f t="shared" si="67"/>
        <v>0</v>
      </c>
      <c r="BG65" s="84">
        <f t="shared" si="35"/>
        <v>18845</v>
      </c>
      <c r="BH65" s="46">
        <f t="shared" si="67"/>
        <v>53413</v>
      </c>
      <c r="BI65" s="46">
        <f t="shared" si="67"/>
        <v>0</v>
      </c>
      <c r="BJ65" s="84">
        <f t="shared" si="36"/>
        <v>53413</v>
      </c>
      <c r="BK65" s="45">
        <f t="shared" si="67"/>
        <v>72258</v>
      </c>
      <c r="BL65" s="46">
        <f t="shared" si="67"/>
        <v>0</v>
      </c>
      <c r="BM65" s="84">
        <f t="shared" si="67"/>
        <v>72258</v>
      </c>
      <c r="BN65" s="45">
        <f t="shared" si="67"/>
        <v>2050962</v>
      </c>
      <c r="BO65" s="46">
        <f t="shared" si="67"/>
        <v>2966</v>
      </c>
      <c r="BP65" s="84">
        <f t="shared" ref="BP65" si="68">BP58+BP59+BP60+BP64</f>
        <v>2053928</v>
      </c>
    </row>
    <row r="66" spans="1:68" ht="17.25" thickTop="1" thickBot="1">
      <c r="A66" s="119"/>
      <c r="B66" s="120"/>
      <c r="C66" s="48"/>
      <c r="D66" s="48"/>
      <c r="E66" s="85"/>
      <c r="F66" s="10"/>
      <c r="G66" s="10"/>
      <c r="H66" s="85"/>
      <c r="I66" s="48"/>
      <c r="J66" s="48"/>
      <c r="K66" s="85"/>
      <c r="L66" s="48"/>
      <c r="M66" s="48"/>
      <c r="N66" s="85"/>
      <c r="O66" s="10"/>
      <c r="P66" s="10"/>
      <c r="Q66" s="85"/>
      <c r="R66" s="48"/>
      <c r="S66" s="10"/>
      <c r="T66" s="85"/>
      <c r="U66" s="10"/>
      <c r="V66" s="10"/>
      <c r="W66" s="85"/>
      <c r="X66" s="10"/>
      <c r="Y66" s="10"/>
      <c r="Z66" s="85"/>
      <c r="AA66" s="10"/>
      <c r="AB66" s="10"/>
      <c r="AC66" s="85"/>
      <c r="AD66" s="10"/>
      <c r="AE66" s="10"/>
      <c r="AF66" s="85"/>
      <c r="AG66" s="10"/>
      <c r="AH66" s="10"/>
      <c r="AI66" s="85"/>
      <c r="AJ66" s="48"/>
      <c r="AK66" s="114"/>
      <c r="AL66" s="85"/>
      <c r="AM66" s="10"/>
      <c r="AN66" s="10"/>
      <c r="AO66" s="85"/>
      <c r="AP66" s="48"/>
      <c r="AQ66" s="10"/>
      <c r="AR66" s="85"/>
      <c r="AS66" s="10"/>
      <c r="AT66" s="10"/>
      <c r="AU66" s="85"/>
      <c r="AV66" s="10"/>
      <c r="AW66" s="10"/>
      <c r="AX66" s="85"/>
      <c r="AY66" s="10"/>
      <c r="AZ66" s="10"/>
      <c r="BA66" s="85"/>
      <c r="BB66" s="48"/>
      <c r="BC66" s="10"/>
      <c r="BD66" s="85"/>
      <c r="BE66" s="10"/>
      <c r="BF66" s="10"/>
      <c r="BG66" s="85"/>
      <c r="BH66" s="10"/>
      <c r="BI66" s="10"/>
      <c r="BJ66" s="85"/>
      <c r="BK66" s="48"/>
      <c r="BL66" s="10"/>
      <c r="BM66" s="85"/>
      <c r="BN66" s="48"/>
      <c r="BO66" s="10"/>
      <c r="BP66" s="85"/>
    </row>
    <row r="67" spans="1:68" ht="16.5" thickBot="1">
      <c r="A67" s="9">
        <v>52</v>
      </c>
      <c r="B67" s="11" t="s">
        <v>40</v>
      </c>
      <c r="C67" s="54">
        <v>74.5</v>
      </c>
      <c r="D67" s="54"/>
      <c r="E67" s="89">
        <f t="shared" si="11"/>
        <v>74.5</v>
      </c>
      <c r="F67" s="78">
        <v>87.25</v>
      </c>
      <c r="G67" s="54"/>
      <c r="H67" s="89">
        <f t="shared" si="12"/>
        <v>87.25</v>
      </c>
      <c r="I67" s="54">
        <f>87-2</f>
        <v>85</v>
      </c>
      <c r="J67" s="54"/>
      <c r="K67" s="89">
        <f t="shared" si="13"/>
        <v>85</v>
      </c>
      <c r="L67" s="53">
        <v>56</v>
      </c>
      <c r="M67" s="53"/>
      <c r="N67" s="89">
        <f t="shared" si="14"/>
        <v>56</v>
      </c>
      <c r="O67" s="54">
        <f>68.5-1</f>
        <v>67.5</v>
      </c>
      <c r="P67" s="54"/>
      <c r="Q67" s="89">
        <f t="shared" si="15"/>
        <v>67.5</v>
      </c>
      <c r="R67" s="36">
        <f t="shared" si="16"/>
        <v>370.25</v>
      </c>
      <c r="S67" s="53">
        <f t="shared" si="17"/>
        <v>0</v>
      </c>
      <c r="T67" s="89">
        <f t="shared" si="18"/>
        <v>370.25</v>
      </c>
      <c r="U67" s="54">
        <v>31</v>
      </c>
      <c r="V67" s="54"/>
      <c r="W67" s="89">
        <f t="shared" si="19"/>
        <v>31</v>
      </c>
      <c r="X67" s="54">
        <v>29</v>
      </c>
      <c r="Y67" s="54"/>
      <c r="Z67" s="89">
        <f t="shared" si="20"/>
        <v>29</v>
      </c>
      <c r="AA67" s="54">
        <v>16</v>
      </c>
      <c r="AB67" s="54"/>
      <c r="AC67" s="89">
        <f t="shared" si="21"/>
        <v>16</v>
      </c>
      <c r="AD67" s="54">
        <v>19.5</v>
      </c>
      <c r="AE67" s="54"/>
      <c r="AF67" s="89">
        <f t="shared" si="22"/>
        <v>19.5</v>
      </c>
      <c r="AG67" s="54">
        <v>30</v>
      </c>
      <c r="AH67" s="54"/>
      <c r="AI67" s="89">
        <f t="shared" si="23"/>
        <v>30</v>
      </c>
      <c r="AJ67" s="101">
        <v>20</v>
      </c>
      <c r="AK67" s="54"/>
      <c r="AL67" s="112">
        <f t="shared" si="24"/>
        <v>20</v>
      </c>
      <c r="AM67" s="54">
        <v>35</v>
      </c>
      <c r="AN67" s="54"/>
      <c r="AO67" s="89">
        <f t="shared" si="25"/>
        <v>35</v>
      </c>
      <c r="AP67" s="36">
        <f t="shared" si="26"/>
        <v>180.5</v>
      </c>
      <c r="AQ67" s="54">
        <f t="shared" si="27"/>
        <v>0</v>
      </c>
      <c r="AR67" s="89">
        <f t="shared" si="28"/>
        <v>180.5</v>
      </c>
      <c r="AS67" s="54">
        <v>38</v>
      </c>
      <c r="AT67" s="54"/>
      <c r="AU67" s="89">
        <f t="shared" si="29"/>
        <v>38</v>
      </c>
      <c r="AV67" s="54">
        <v>9.75</v>
      </c>
      <c r="AW67" s="54"/>
      <c r="AX67" s="89">
        <f t="shared" si="30"/>
        <v>9.75</v>
      </c>
      <c r="AY67" s="54">
        <v>33</v>
      </c>
      <c r="AZ67" s="54"/>
      <c r="BA67" s="89">
        <f t="shared" si="31"/>
        <v>33</v>
      </c>
      <c r="BB67" s="36">
        <f t="shared" si="32"/>
        <v>80.75</v>
      </c>
      <c r="BC67" s="54">
        <f t="shared" si="33"/>
        <v>0</v>
      </c>
      <c r="BD67" s="89">
        <f t="shared" si="34"/>
        <v>80.75</v>
      </c>
      <c r="BE67" s="54">
        <v>4.5</v>
      </c>
      <c r="BF67" s="54"/>
      <c r="BG67" s="89">
        <f t="shared" si="35"/>
        <v>4.5</v>
      </c>
      <c r="BH67" s="54">
        <v>7</v>
      </c>
      <c r="BI67" s="54"/>
      <c r="BJ67" s="89">
        <f t="shared" si="36"/>
        <v>7</v>
      </c>
      <c r="BK67" s="36">
        <f t="shared" si="37"/>
        <v>11.5</v>
      </c>
      <c r="BL67" s="54">
        <f t="shared" si="38"/>
        <v>0</v>
      </c>
      <c r="BM67" s="89">
        <f t="shared" si="39"/>
        <v>11.5</v>
      </c>
      <c r="BN67" s="36">
        <f t="shared" si="40"/>
        <v>643</v>
      </c>
      <c r="BO67" s="54">
        <f t="shared" si="41"/>
        <v>0</v>
      </c>
      <c r="BP67" s="89">
        <f t="shared" si="42"/>
        <v>643</v>
      </c>
    </row>
    <row r="68" spans="1:68" ht="15.75">
      <c r="Q68" s="90"/>
    </row>
  </sheetData>
  <mergeCells count="130">
    <mergeCell ref="C4:N4"/>
    <mergeCell ref="BM1:BP1"/>
    <mergeCell ref="BK6:BM6"/>
    <mergeCell ref="BN6:BP6"/>
    <mergeCell ref="BK7:BM8"/>
    <mergeCell ref="BN7:BP8"/>
    <mergeCell ref="BH9:BH10"/>
    <mergeCell ref="BI9:BI10"/>
    <mergeCell ref="BJ9:BJ10"/>
    <mergeCell ref="BP9:BP10"/>
    <mergeCell ref="BK9:BK10"/>
    <mergeCell ref="BL9:BL10"/>
    <mergeCell ref="BM9:BM10"/>
    <mergeCell ref="BN9:BN10"/>
    <mergeCell ref="BO9:BO10"/>
    <mergeCell ref="AY9:AY10"/>
    <mergeCell ref="AZ9:AZ10"/>
    <mergeCell ref="BA9:BA10"/>
    <mergeCell ref="BB9:BB10"/>
    <mergeCell ref="BC9:BC10"/>
    <mergeCell ref="BD9:BD10"/>
    <mergeCell ref="BE9:BE10"/>
    <mergeCell ref="BF9:BF10"/>
    <mergeCell ref="BG9:BG10"/>
    <mergeCell ref="AY1:BA2"/>
    <mergeCell ref="BG1:BJ1"/>
    <mergeCell ref="AY6:BA6"/>
    <mergeCell ref="BB6:BD6"/>
    <mergeCell ref="BE6:BG6"/>
    <mergeCell ref="BH6:BJ6"/>
    <mergeCell ref="AM7:AO8"/>
    <mergeCell ref="AP7:AR8"/>
    <mergeCell ref="AS7:AU8"/>
    <mergeCell ref="AV7:AX8"/>
    <mergeCell ref="AY7:BA8"/>
    <mergeCell ref="BB7:BD8"/>
    <mergeCell ref="BE7:BG8"/>
    <mergeCell ref="BH7:BJ8"/>
    <mergeCell ref="AJ9:AJ10"/>
    <mergeCell ref="AK9:AK10"/>
    <mergeCell ref="AL9:AL10"/>
    <mergeCell ref="AV9:AV10"/>
    <mergeCell ref="AW9:AW10"/>
    <mergeCell ref="AX9:AX10"/>
    <mergeCell ref="AM1:AO2"/>
    <mergeCell ref="AU1:AX1"/>
    <mergeCell ref="AM6:AO6"/>
    <mergeCell ref="AP6:AR6"/>
    <mergeCell ref="AS6:AU6"/>
    <mergeCell ref="AV6:AX6"/>
    <mergeCell ref="AM9:AM10"/>
    <mergeCell ref="AN9:AN10"/>
    <mergeCell ref="AO9:AO10"/>
    <mergeCell ref="AP9:AP10"/>
    <mergeCell ref="AQ9:AQ10"/>
    <mergeCell ref="AR9:AR10"/>
    <mergeCell ref="AS9:AS10"/>
    <mergeCell ref="AT9:AT10"/>
    <mergeCell ref="AU9:AU10"/>
    <mergeCell ref="AA9:AA10"/>
    <mergeCell ref="AB9:AB10"/>
    <mergeCell ref="AC9:AC10"/>
    <mergeCell ref="AD9:AD10"/>
    <mergeCell ref="AE9:AE10"/>
    <mergeCell ref="AF9:AF10"/>
    <mergeCell ref="AG9:AG10"/>
    <mergeCell ref="AH9:AH10"/>
    <mergeCell ref="AI9:AI10"/>
    <mergeCell ref="AA1:AC2"/>
    <mergeCell ref="AI1:AL1"/>
    <mergeCell ref="AA6:AC6"/>
    <mergeCell ref="AD6:AF6"/>
    <mergeCell ref="AG6:AI6"/>
    <mergeCell ref="AJ6:AL6"/>
    <mergeCell ref="O7:Q8"/>
    <mergeCell ref="R7:T8"/>
    <mergeCell ref="U7:W8"/>
    <mergeCell ref="X7:Z8"/>
    <mergeCell ref="AA7:AC8"/>
    <mergeCell ref="AD7:AF8"/>
    <mergeCell ref="AG7:AI8"/>
    <mergeCell ref="AJ7:AL8"/>
    <mergeCell ref="G9:G10"/>
    <mergeCell ref="H9:H10"/>
    <mergeCell ref="I9:I10"/>
    <mergeCell ref="J9:J10"/>
    <mergeCell ref="X9:X10"/>
    <mergeCell ref="Y9:Y10"/>
    <mergeCell ref="Z9:Z10"/>
    <mergeCell ref="O1:Q2"/>
    <mergeCell ref="W1:Z1"/>
    <mergeCell ref="O6:Q6"/>
    <mergeCell ref="R6:T6"/>
    <mergeCell ref="U6:W6"/>
    <mergeCell ref="X6:Z6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C2:N2"/>
    <mergeCell ref="C3:N3"/>
    <mergeCell ref="A66:B66"/>
    <mergeCell ref="A6:A10"/>
    <mergeCell ref="B6:B10"/>
    <mergeCell ref="A11:B11"/>
    <mergeCell ref="A41:B41"/>
    <mergeCell ref="A42:B42"/>
    <mergeCell ref="A65:B65"/>
    <mergeCell ref="K1:N1"/>
    <mergeCell ref="K9:K10"/>
    <mergeCell ref="I7:K8"/>
    <mergeCell ref="F6:H6"/>
    <mergeCell ref="I6:K6"/>
    <mergeCell ref="L6:N6"/>
    <mergeCell ref="C9:C10"/>
    <mergeCell ref="D9:D10"/>
    <mergeCell ref="E9:E10"/>
    <mergeCell ref="C7:E8"/>
    <mergeCell ref="C6:E6"/>
    <mergeCell ref="L7:N8"/>
    <mergeCell ref="L9:L10"/>
    <mergeCell ref="M9:M10"/>
    <mergeCell ref="N9:N10"/>
    <mergeCell ref="F7:H8"/>
    <mergeCell ref="F9:F10"/>
  </mergeCells>
  <pageMargins left="0.39370078740157483" right="0.23622047244094491" top="0.15748031496062992" bottom="0.23622047244094491" header="0.15748031496062992" footer="0.19685039370078741"/>
  <pageSetup paperSize="9" scale="46" orientation="landscape" horizontalDpi="200" verticalDpi="200" r:id="rId1"/>
  <headerFooter>
    <oddHeader>&amp;R14. számú melléklet &amp;P. oldal a .../2011. (...) önkormányzati rendelethez
az 5/2011. (II. 27.) rendelet
14/b számú táblázat módosításához</oddHeader>
  </headerFooter>
  <colBreaks count="5" manualBreakCount="5">
    <brk id="14" max="66" man="1"/>
    <brk id="26" max="66" man="1"/>
    <brk id="38" max="66" man="1"/>
    <brk id="50" max="66" man="1"/>
    <brk id="62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Baross</vt:lpstr>
      <vt:lpstr>Baross!Nyomtatási_cím</vt:lpstr>
      <vt:lpstr>Baross!Nyomtatási_terület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2011-06-22T12:15:29Z</dcterms:modified>
</cp:coreProperties>
</file>