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4"/>
  </bookViews>
  <sheets>
    <sheet name="Baross" sheetId="1" r:id="rId1"/>
    <sheet name="Alsóerdősor" sheetId="2" r:id="rId2"/>
    <sheet name="Erzsébetváros" sheetId="3" r:id="rId3"/>
    <sheet name="Janikovszky" sheetId="4" r:id="rId4"/>
    <sheet name="Magyar-angol" sheetId="5" r:id="rId5"/>
  </sheets>
  <definedNames>
    <definedName name="_xlnm.Print_Titles" localSheetId="1">Alsóerdősor!$A:$B</definedName>
    <definedName name="_xlnm.Print_Titles" localSheetId="0">Baross!$A:$B</definedName>
    <definedName name="_xlnm.Print_Titles" localSheetId="2">Erzsébetváros!$A:$B</definedName>
    <definedName name="_xlnm.Print_Titles" localSheetId="3">Janikovszky!$A:$B</definedName>
    <definedName name="_xlnm.Print_Titles" localSheetId="4">'Magyar-angol'!$A:$B</definedName>
  </definedNames>
  <calcPr calcId="125725"/>
</workbook>
</file>

<file path=xl/calcChain.xml><?xml version="1.0" encoding="utf-8"?>
<calcChain xmlns="http://schemas.openxmlformats.org/spreadsheetml/2006/main">
  <c r="I67" i="3"/>
  <c r="I48"/>
  <c r="I44"/>
  <c r="I15"/>
  <c r="I14"/>
  <c r="I13"/>
  <c r="I12"/>
  <c r="F67"/>
  <c r="F48"/>
  <c r="F44"/>
  <c r="F15"/>
  <c r="F14"/>
  <c r="F13"/>
  <c r="F12"/>
  <c r="C67"/>
  <c r="C48"/>
  <c r="C44"/>
  <c r="C15"/>
  <c r="C14"/>
  <c r="C13"/>
  <c r="C12"/>
  <c r="I67" i="5"/>
  <c r="I48"/>
  <c r="I44"/>
  <c r="I17"/>
  <c r="I15"/>
  <c r="I14"/>
  <c r="I13"/>
  <c r="I12"/>
  <c r="F67"/>
  <c r="F48"/>
  <c r="F44"/>
  <c r="F17"/>
  <c r="F15"/>
  <c r="F14"/>
  <c r="F13"/>
  <c r="F12"/>
  <c r="C67"/>
  <c r="C48"/>
  <c r="C44"/>
  <c r="C28"/>
  <c r="C17"/>
  <c r="C15"/>
  <c r="C14"/>
  <c r="C13"/>
  <c r="C12"/>
  <c r="I67" i="4"/>
  <c r="I48"/>
  <c r="I15"/>
  <c r="I14"/>
  <c r="I13"/>
  <c r="I12"/>
  <c r="F67"/>
  <c r="F48"/>
  <c r="F44"/>
  <c r="F17"/>
  <c r="F15"/>
  <c r="F14"/>
  <c r="F13"/>
  <c r="F12"/>
  <c r="C67"/>
  <c r="C48"/>
  <c r="C44"/>
  <c r="C17"/>
  <c r="C15"/>
  <c r="C14"/>
  <c r="C13"/>
  <c r="C12"/>
  <c r="I67" i="2"/>
  <c r="I48"/>
  <c r="I28"/>
  <c r="I15"/>
  <c r="I14"/>
  <c r="I13"/>
  <c r="I12"/>
  <c r="F67"/>
  <c r="F48"/>
  <c r="F44"/>
  <c r="F17"/>
  <c r="F15"/>
  <c r="F14"/>
  <c r="F13"/>
  <c r="F12"/>
  <c r="C67"/>
  <c r="C48"/>
  <c r="C44"/>
  <c r="C17"/>
  <c r="C15"/>
  <c r="C14"/>
  <c r="C13"/>
  <c r="C12"/>
  <c r="L13" i="5"/>
  <c r="M13"/>
  <c r="L14"/>
  <c r="M14"/>
  <c r="L15"/>
  <c r="M15"/>
  <c r="L17"/>
  <c r="M17"/>
  <c r="L19"/>
  <c r="M19"/>
  <c r="N19"/>
  <c r="L20"/>
  <c r="M20"/>
  <c r="N20"/>
  <c r="L21"/>
  <c r="M21"/>
  <c r="L22"/>
  <c r="M22"/>
  <c r="N22"/>
  <c r="L23"/>
  <c r="M23"/>
  <c r="N23"/>
  <c r="L25"/>
  <c r="M25"/>
  <c r="N25"/>
  <c r="L26"/>
  <c r="M26"/>
  <c r="N26"/>
  <c r="L27"/>
  <c r="M27"/>
  <c r="N27"/>
  <c r="L28"/>
  <c r="M28"/>
  <c r="L29"/>
  <c r="M29"/>
  <c r="N29"/>
  <c r="L30"/>
  <c r="M30"/>
  <c r="N30"/>
  <c r="L31"/>
  <c r="M31"/>
  <c r="N31"/>
  <c r="L32"/>
  <c r="M32"/>
  <c r="N32"/>
  <c r="L33"/>
  <c r="M33"/>
  <c r="N33"/>
  <c r="L34"/>
  <c r="M34"/>
  <c r="N34"/>
  <c r="L35"/>
  <c r="M35"/>
  <c r="N35"/>
  <c r="L37"/>
  <c r="M37"/>
  <c r="N37"/>
  <c r="L38"/>
  <c r="M38"/>
  <c r="N38"/>
  <c r="L39"/>
  <c r="M39"/>
  <c r="N39"/>
  <c r="L40"/>
  <c r="M40"/>
  <c r="N40"/>
  <c r="L43"/>
  <c r="M43"/>
  <c r="N43"/>
  <c r="L44"/>
  <c r="M44"/>
  <c r="L45"/>
  <c r="M45"/>
  <c r="L46"/>
  <c r="M46"/>
  <c r="L47"/>
  <c r="M47"/>
  <c r="L48"/>
  <c r="M48"/>
  <c r="L49"/>
  <c r="M49"/>
  <c r="N49"/>
  <c r="L50"/>
  <c r="M50"/>
  <c r="N50"/>
  <c r="L51"/>
  <c r="M51"/>
  <c r="N51"/>
  <c r="L52"/>
  <c r="M52"/>
  <c r="N52"/>
  <c r="L53"/>
  <c r="M53"/>
  <c r="N53"/>
  <c r="L54"/>
  <c r="M54"/>
  <c r="N54"/>
  <c r="L55"/>
  <c r="M55"/>
  <c r="N55"/>
  <c r="L57"/>
  <c r="M57"/>
  <c r="N57"/>
  <c r="L59"/>
  <c r="M59"/>
  <c r="L60"/>
  <c r="M60"/>
  <c r="N60"/>
  <c r="L61"/>
  <c r="M61"/>
  <c r="N61"/>
  <c r="L62"/>
  <c r="M62"/>
  <c r="N62"/>
  <c r="L63"/>
  <c r="M63"/>
  <c r="N63"/>
  <c r="L64"/>
  <c r="M64"/>
  <c r="N64"/>
  <c r="L67"/>
  <c r="M67"/>
  <c r="M12"/>
  <c r="K13"/>
  <c r="K14"/>
  <c r="K15"/>
  <c r="K17"/>
  <c r="K19"/>
  <c r="K20"/>
  <c r="K21"/>
  <c r="K22"/>
  <c r="K23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4"/>
  <c r="K55"/>
  <c r="K57"/>
  <c r="K59"/>
  <c r="K60"/>
  <c r="K61"/>
  <c r="K62"/>
  <c r="K63"/>
  <c r="K64"/>
  <c r="K67"/>
  <c r="K12"/>
  <c r="H13"/>
  <c r="H14"/>
  <c r="H15"/>
  <c r="H17"/>
  <c r="H19"/>
  <c r="H20"/>
  <c r="H21"/>
  <c r="H22"/>
  <c r="H23"/>
  <c r="H24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4"/>
  <c r="H55"/>
  <c r="H57"/>
  <c r="H59"/>
  <c r="H60"/>
  <c r="H61"/>
  <c r="H62"/>
  <c r="H63"/>
  <c r="H64"/>
  <c r="H67"/>
  <c r="H12"/>
  <c r="E13"/>
  <c r="N13" s="1"/>
  <c r="E14"/>
  <c r="N14" s="1"/>
  <c r="E15"/>
  <c r="N15" s="1"/>
  <c r="E17"/>
  <c r="N17" s="1"/>
  <c r="E19"/>
  <c r="E20"/>
  <c r="E21"/>
  <c r="N21" s="1"/>
  <c r="E22"/>
  <c r="E23"/>
  <c r="E25"/>
  <c r="E26"/>
  <c r="E27"/>
  <c r="E28"/>
  <c r="N28" s="1"/>
  <c r="E29"/>
  <c r="E30"/>
  <c r="E31"/>
  <c r="E32"/>
  <c r="E33"/>
  <c r="E34"/>
  <c r="E35"/>
  <c r="E37"/>
  <c r="E38"/>
  <c r="E39"/>
  <c r="E40"/>
  <c r="E43"/>
  <c r="E44"/>
  <c r="N44" s="1"/>
  <c r="E45"/>
  <c r="N45" s="1"/>
  <c r="E46"/>
  <c r="N46" s="1"/>
  <c r="E47"/>
  <c r="N47" s="1"/>
  <c r="E48"/>
  <c r="N48" s="1"/>
  <c r="E49"/>
  <c r="E50"/>
  <c r="E51"/>
  <c r="E52"/>
  <c r="E53"/>
  <c r="E54"/>
  <c r="E55"/>
  <c r="E57"/>
  <c r="E59"/>
  <c r="N59" s="1"/>
  <c r="E60"/>
  <c r="E61"/>
  <c r="E62"/>
  <c r="E63"/>
  <c r="E64"/>
  <c r="E67"/>
  <c r="N67" s="1"/>
  <c r="E12"/>
  <c r="N12" s="1"/>
  <c r="L13" i="4"/>
  <c r="M13"/>
  <c r="L14"/>
  <c r="M14"/>
  <c r="L15"/>
  <c r="M15"/>
  <c r="L17"/>
  <c r="M17"/>
  <c r="L19"/>
  <c r="M19"/>
  <c r="N19"/>
  <c r="L20"/>
  <c r="M20"/>
  <c r="N20"/>
  <c r="L21"/>
  <c r="M21"/>
  <c r="L22"/>
  <c r="M22"/>
  <c r="N22"/>
  <c r="L23"/>
  <c r="M23"/>
  <c r="N23"/>
  <c r="L25"/>
  <c r="M25"/>
  <c r="N25"/>
  <c r="L26"/>
  <c r="M26"/>
  <c r="N26"/>
  <c r="L27"/>
  <c r="M27"/>
  <c r="N27"/>
  <c r="L28"/>
  <c r="M28"/>
  <c r="N28"/>
  <c r="L29"/>
  <c r="M29"/>
  <c r="N29"/>
  <c r="L30"/>
  <c r="M30"/>
  <c r="N30"/>
  <c r="L31"/>
  <c r="M31"/>
  <c r="N31"/>
  <c r="L32"/>
  <c r="M32"/>
  <c r="N32"/>
  <c r="L33"/>
  <c r="M33"/>
  <c r="N33"/>
  <c r="L34"/>
  <c r="M34"/>
  <c r="N34"/>
  <c r="L35"/>
  <c r="M35"/>
  <c r="N35"/>
  <c r="L37"/>
  <c r="M37"/>
  <c r="N37"/>
  <c r="L38"/>
  <c r="M38"/>
  <c r="N38"/>
  <c r="L39"/>
  <c r="M39"/>
  <c r="N39"/>
  <c r="L40"/>
  <c r="M40"/>
  <c r="N40"/>
  <c r="L43"/>
  <c r="M43"/>
  <c r="L44"/>
  <c r="M44"/>
  <c r="L45"/>
  <c r="M45"/>
  <c r="L46"/>
  <c r="M46"/>
  <c r="L47"/>
  <c r="M47"/>
  <c r="L48"/>
  <c r="M48"/>
  <c r="L49"/>
  <c r="M49"/>
  <c r="N49"/>
  <c r="L50"/>
  <c r="M50"/>
  <c r="N50"/>
  <c r="L51"/>
  <c r="M51"/>
  <c r="N51"/>
  <c r="L52"/>
  <c r="M52"/>
  <c r="N52"/>
  <c r="L53"/>
  <c r="M53"/>
  <c r="N53"/>
  <c r="L54"/>
  <c r="M54"/>
  <c r="N54"/>
  <c r="L55"/>
  <c r="M55"/>
  <c r="N55"/>
  <c r="L57"/>
  <c r="M57"/>
  <c r="N57"/>
  <c r="L59"/>
  <c r="M59"/>
  <c r="L60"/>
  <c r="M60"/>
  <c r="N60"/>
  <c r="L61"/>
  <c r="M61"/>
  <c r="N61"/>
  <c r="L62"/>
  <c r="M62"/>
  <c r="N62"/>
  <c r="L63"/>
  <c r="M63"/>
  <c r="N63"/>
  <c r="L64"/>
  <c r="M64"/>
  <c r="N64"/>
  <c r="L67"/>
  <c r="M67"/>
  <c r="M12"/>
  <c r="K13"/>
  <c r="K14"/>
  <c r="K15"/>
  <c r="K17"/>
  <c r="K19"/>
  <c r="K20"/>
  <c r="K21"/>
  <c r="K22"/>
  <c r="K23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4"/>
  <c r="K55"/>
  <c r="K57"/>
  <c r="K59"/>
  <c r="K60"/>
  <c r="K61"/>
  <c r="K62"/>
  <c r="K63"/>
  <c r="K64"/>
  <c r="K67"/>
  <c r="K12"/>
  <c r="H13"/>
  <c r="H14"/>
  <c r="H15"/>
  <c r="H17"/>
  <c r="H19"/>
  <c r="H20"/>
  <c r="H21"/>
  <c r="H22"/>
  <c r="H23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4"/>
  <c r="H55"/>
  <c r="H57"/>
  <c r="H59"/>
  <c r="H60"/>
  <c r="H61"/>
  <c r="H62"/>
  <c r="H63"/>
  <c r="H64"/>
  <c r="H67"/>
  <c r="H12"/>
  <c r="E13"/>
  <c r="N13" s="1"/>
  <c r="E14"/>
  <c r="N14" s="1"/>
  <c r="E15"/>
  <c r="N15" s="1"/>
  <c r="E17"/>
  <c r="N17" s="1"/>
  <c r="E19"/>
  <c r="E20"/>
  <c r="E21"/>
  <c r="N21" s="1"/>
  <c r="E22"/>
  <c r="E23"/>
  <c r="E25"/>
  <c r="E26"/>
  <c r="E27"/>
  <c r="E28"/>
  <c r="E29"/>
  <c r="E30"/>
  <c r="E31"/>
  <c r="E32"/>
  <c r="E33"/>
  <c r="E34"/>
  <c r="E35"/>
  <c r="E37"/>
  <c r="E38"/>
  <c r="E39"/>
  <c r="E40"/>
  <c r="E43"/>
  <c r="N43" s="1"/>
  <c r="E44"/>
  <c r="N44" s="1"/>
  <c r="E45"/>
  <c r="N45" s="1"/>
  <c r="E46"/>
  <c r="N46" s="1"/>
  <c r="E47"/>
  <c r="N47" s="1"/>
  <c r="E48"/>
  <c r="N48" s="1"/>
  <c r="E49"/>
  <c r="E50"/>
  <c r="E51"/>
  <c r="E52"/>
  <c r="E53"/>
  <c r="E54"/>
  <c r="E55"/>
  <c r="E57"/>
  <c r="E59"/>
  <c r="N59" s="1"/>
  <c r="E60"/>
  <c r="E61"/>
  <c r="E62"/>
  <c r="E63"/>
  <c r="E64"/>
  <c r="E67"/>
  <c r="N67" s="1"/>
  <c r="E12"/>
  <c r="N12" s="1"/>
  <c r="L13" i="3"/>
  <c r="M13"/>
  <c r="L14"/>
  <c r="M14"/>
  <c r="L15"/>
  <c r="M15"/>
  <c r="L17"/>
  <c r="M17"/>
  <c r="L19"/>
  <c r="M19"/>
  <c r="N19"/>
  <c r="L20"/>
  <c r="M20"/>
  <c r="N20"/>
  <c r="L21"/>
  <c r="M21"/>
  <c r="L22"/>
  <c r="M22"/>
  <c r="N22"/>
  <c r="L23"/>
  <c r="M23"/>
  <c r="N23"/>
  <c r="L25"/>
  <c r="M25"/>
  <c r="N25"/>
  <c r="L26"/>
  <c r="M26"/>
  <c r="N26"/>
  <c r="L27"/>
  <c r="M27"/>
  <c r="N27"/>
  <c r="L28"/>
  <c r="M28"/>
  <c r="L29"/>
  <c r="M29"/>
  <c r="N29"/>
  <c r="L30"/>
  <c r="M30"/>
  <c r="N30"/>
  <c r="L31"/>
  <c r="M31"/>
  <c r="N31"/>
  <c r="L32"/>
  <c r="M32"/>
  <c r="N32"/>
  <c r="L33"/>
  <c r="M33"/>
  <c r="N33"/>
  <c r="L34"/>
  <c r="M34"/>
  <c r="N34"/>
  <c r="L35"/>
  <c r="M35"/>
  <c r="N35"/>
  <c r="L37"/>
  <c r="M37"/>
  <c r="N37"/>
  <c r="L38"/>
  <c r="M38"/>
  <c r="N38"/>
  <c r="L39"/>
  <c r="M39"/>
  <c r="N39"/>
  <c r="L40"/>
  <c r="M40"/>
  <c r="N40"/>
  <c r="L43"/>
  <c r="M43"/>
  <c r="N43"/>
  <c r="L44"/>
  <c r="M44"/>
  <c r="L45"/>
  <c r="M45"/>
  <c r="N45"/>
  <c r="L46"/>
  <c r="M46"/>
  <c r="N46"/>
  <c r="L47"/>
  <c r="M47"/>
  <c r="N47"/>
  <c r="L48"/>
  <c r="M48"/>
  <c r="L49"/>
  <c r="M49"/>
  <c r="N49"/>
  <c r="L50"/>
  <c r="M50"/>
  <c r="N50"/>
  <c r="L51"/>
  <c r="M51"/>
  <c r="N51"/>
  <c r="L52"/>
  <c r="M52"/>
  <c r="N52"/>
  <c r="L53"/>
  <c r="M53"/>
  <c r="N53"/>
  <c r="L54"/>
  <c r="M54"/>
  <c r="N54"/>
  <c r="L55"/>
  <c r="M55"/>
  <c r="N55"/>
  <c r="L57"/>
  <c r="M57"/>
  <c r="N57"/>
  <c r="L59"/>
  <c r="M59"/>
  <c r="L60"/>
  <c r="M60"/>
  <c r="N60"/>
  <c r="L61"/>
  <c r="M61"/>
  <c r="N61"/>
  <c r="L62"/>
  <c r="M62"/>
  <c r="N62"/>
  <c r="L63"/>
  <c r="M63"/>
  <c r="N63"/>
  <c r="L64"/>
  <c r="M64"/>
  <c r="N64"/>
  <c r="L67"/>
  <c r="M67"/>
  <c r="M12"/>
  <c r="K13"/>
  <c r="K14"/>
  <c r="K15"/>
  <c r="K17"/>
  <c r="K19"/>
  <c r="K20"/>
  <c r="K21"/>
  <c r="K22"/>
  <c r="K23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4"/>
  <c r="K55"/>
  <c r="K57"/>
  <c r="K59"/>
  <c r="K60"/>
  <c r="K61"/>
  <c r="K62"/>
  <c r="K63"/>
  <c r="K64"/>
  <c r="K67"/>
  <c r="K12"/>
  <c r="H13"/>
  <c r="H14"/>
  <c r="H15"/>
  <c r="H17"/>
  <c r="H19"/>
  <c r="H20"/>
  <c r="H21"/>
  <c r="H22"/>
  <c r="H23"/>
  <c r="H24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4"/>
  <c r="H55"/>
  <c r="H57"/>
  <c r="H59"/>
  <c r="H60"/>
  <c r="H61"/>
  <c r="H62"/>
  <c r="H63"/>
  <c r="H64"/>
  <c r="H67"/>
  <c r="H12"/>
  <c r="E13"/>
  <c r="N13" s="1"/>
  <c r="E14"/>
  <c r="N14" s="1"/>
  <c r="E15"/>
  <c r="N15" s="1"/>
  <c r="E17"/>
  <c r="N17" s="1"/>
  <c r="E19"/>
  <c r="E20"/>
  <c r="E21"/>
  <c r="N21" s="1"/>
  <c r="E22"/>
  <c r="E23"/>
  <c r="E25"/>
  <c r="E26"/>
  <c r="E27"/>
  <c r="E28"/>
  <c r="N28" s="1"/>
  <c r="E29"/>
  <c r="E30"/>
  <c r="E31"/>
  <c r="E32"/>
  <c r="E33"/>
  <c r="E34"/>
  <c r="E35"/>
  <c r="E37"/>
  <c r="E38"/>
  <c r="E39"/>
  <c r="E40"/>
  <c r="E43"/>
  <c r="E44"/>
  <c r="N44" s="1"/>
  <c r="E45"/>
  <c r="E46"/>
  <c r="E47"/>
  <c r="E48"/>
  <c r="N48" s="1"/>
  <c r="E49"/>
  <c r="E50"/>
  <c r="E51"/>
  <c r="E52"/>
  <c r="E53"/>
  <c r="E54"/>
  <c r="E55"/>
  <c r="E57"/>
  <c r="E59"/>
  <c r="N59" s="1"/>
  <c r="E60"/>
  <c r="E61"/>
  <c r="E62"/>
  <c r="E63"/>
  <c r="E64"/>
  <c r="E67"/>
  <c r="N67" s="1"/>
  <c r="E12"/>
  <c r="N12" s="1"/>
  <c r="L13" i="2"/>
  <c r="M13"/>
  <c r="L14"/>
  <c r="M14"/>
  <c r="L15"/>
  <c r="M15"/>
  <c r="L17"/>
  <c r="M17"/>
  <c r="L19"/>
  <c r="M19"/>
  <c r="L20"/>
  <c r="M20"/>
  <c r="N20"/>
  <c r="L21"/>
  <c r="M21"/>
  <c r="L22"/>
  <c r="M22"/>
  <c r="L23"/>
  <c r="M23"/>
  <c r="N23"/>
  <c r="L25"/>
  <c r="M25"/>
  <c r="N25"/>
  <c r="L26"/>
  <c r="M26"/>
  <c r="N26"/>
  <c r="L27"/>
  <c r="M27"/>
  <c r="N27"/>
  <c r="L28"/>
  <c r="M28"/>
  <c r="L29"/>
  <c r="M29"/>
  <c r="N29"/>
  <c r="L30"/>
  <c r="M30"/>
  <c r="N30"/>
  <c r="L31"/>
  <c r="M31"/>
  <c r="N31"/>
  <c r="L32"/>
  <c r="M32"/>
  <c r="N32"/>
  <c r="L33"/>
  <c r="M33"/>
  <c r="N33"/>
  <c r="L34"/>
  <c r="M34"/>
  <c r="N34"/>
  <c r="L35"/>
  <c r="M35"/>
  <c r="N35"/>
  <c r="L37"/>
  <c r="M37"/>
  <c r="N37"/>
  <c r="L38"/>
  <c r="M38"/>
  <c r="N38"/>
  <c r="L39"/>
  <c r="M39"/>
  <c r="N39"/>
  <c r="L40"/>
  <c r="M40"/>
  <c r="N40"/>
  <c r="L43"/>
  <c r="M43"/>
  <c r="N43"/>
  <c r="L44"/>
  <c r="M44"/>
  <c r="L45"/>
  <c r="M45"/>
  <c r="L46"/>
  <c r="M46"/>
  <c r="L47"/>
  <c r="M47"/>
  <c r="L48"/>
  <c r="M48"/>
  <c r="L49"/>
  <c r="M49"/>
  <c r="N49"/>
  <c r="L50"/>
  <c r="M50"/>
  <c r="N50"/>
  <c r="L51"/>
  <c r="M51"/>
  <c r="N51"/>
  <c r="L52"/>
  <c r="M52"/>
  <c r="N52"/>
  <c r="L53"/>
  <c r="M53"/>
  <c r="N53"/>
  <c r="L54"/>
  <c r="M54"/>
  <c r="N54"/>
  <c r="L55"/>
  <c r="M55"/>
  <c r="N55"/>
  <c r="L57"/>
  <c r="M57"/>
  <c r="N57"/>
  <c r="L59"/>
  <c r="M59"/>
  <c r="L60"/>
  <c r="M60"/>
  <c r="N60"/>
  <c r="L61"/>
  <c r="M61"/>
  <c r="N61"/>
  <c r="L62"/>
  <c r="M62"/>
  <c r="N62"/>
  <c r="L63"/>
  <c r="M63"/>
  <c r="N63"/>
  <c r="L64"/>
  <c r="M64"/>
  <c r="N64"/>
  <c r="L67"/>
  <c r="M67"/>
  <c r="M12"/>
  <c r="K13"/>
  <c r="K14"/>
  <c r="K15"/>
  <c r="K17"/>
  <c r="K19"/>
  <c r="K20"/>
  <c r="K21"/>
  <c r="K22"/>
  <c r="N22" s="1"/>
  <c r="K23"/>
  <c r="K25"/>
  <c r="K26"/>
  <c r="K27"/>
  <c r="K28"/>
  <c r="N28" s="1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4"/>
  <c r="K55"/>
  <c r="K57"/>
  <c r="K59"/>
  <c r="K60"/>
  <c r="K61"/>
  <c r="K62"/>
  <c r="K63"/>
  <c r="K64"/>
  <c r="K67"/>
  <c r="K12"/>
  <c r="H13"/>
  <c r="H14"/>
  <c r="H15"/>
  <c r="H17"/>
  <c r="H19"/>
  <c r="H20"/>
  <c r="H21"/>
  <c r="H22"/>
  <c r="H23"/>
  <c r="H24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N45" s="1"/>
  <c r="H46"/>
  <c r="N46" s="1"/>
  <c r="H47"/>
  <c r="N47" s="1"/>
  <c r="H48"/>
  <c r="H49"/>
  <c r="H50"/>
  <c r="H51"/>
  <c r="H52"/>
  <c r="H53"/>
  <c r="H54"/>
  <c r="H55"/>
  <c r="H57"/>
  <c r="H59"/>
  <c r="N59" s="1"/>
  <c r="H60"/>
  <c r="H61"/>
  <c r="H62"/>
  <c r="H63"/>
  <c r="H64"/>
  <c r="H67"/>
  <c r="H12"/>
  <c r="E13"/>
  <c r="N13" s="1"/>
  <c r="E14"/>
  <c r="N14" s="1"/>
  <c r="E15"/>
  <c r="N15" s="1"/>
  <c r="E17"/>
  <c r="N17" s="1"/>
  <c r="E19"/>
  <c r="N19" s="1"/>
  <c r="E20"/>
  <c r="E21"/>
  <c r="N21" s="1"/>
  <c r="E22"/>
  <c r="E23"/>
  <c r="E25"/>
  <c r="E26"/>
  <c r="E27"/>
  <c r="E28"/>
  <c r="E29"/>
  <c r="E30"/>
  <c r="E31"/>
  <c r="E32"/>
  <c r="E33"/>
  <c r="E34"/>
  <c r="E35"/>
  <c r="E37"/>
  <c r="E38"/>
  <c r="E39"/>
  <c r="E40"/>
  <c r="E43"/>
  <c r="E44"/>
  <c r="N44" s="1"/>
  <c r="E45"/>
  <c r="E46"/>
  <c r="E47"/>
  <c r="E48"/>
  <c r="N48" s="1"/>
  <c r="E49"/>
  <c r="E50"/>
  <c r="E51"/>
  <c r="E52"/>
  <c r="E53"/>
  <c r="E54"/>
  <c r="E55"/>
  <c r="E57"/>
  <c r="E59"/>
  <c r="E60"/>
  <c r="E61"/>
  <c r="E62"/>
  <c r="E63"/>
  <c r="E64"/>
  <c r="E67"/>
  <c r="N67" s="1"/>
  <c r="E12"/>
  <c r="N12" s="1"/>
  <c r="L13" i="1"/>
  <c r="M13"/>
  <c r="N13"/>
  <c r="L14"/>
  <c r="M14"/>
  <c r="N14"/>
  <c r="L15"/>
  <c r="M15"/>
  <c r="N15"/>
  <c r="L16"/>
  <c r="M16"/>
  <c r="N16"/>
  <c r="L17"/>
  <c r="M17"/>
  <c r="N17"/>
  <c r="L18"/>
  <c r="M18"/>
  <c r="N18"/>
  <c r="L19"/>
  <c r="M19"/>
  <c r="N19"/>
  <c r="L20"/>
  <c r="M20"/>
  <c r="N20"/>
  <c r="L21"/>
  <c r="M21"/>
  <c r="N21"/>
  <c r="L22"/>
  <c r="M22"/>
  <c r="N22"/>
  <c r="L23"/>
  <c r="M23"/>
  <c r="N23"/>
  <c r="L24"/>
  <c r="M24"/>
  <c r="N24"/>
  <c r="L25"/>
  <c r="M25"/>
  <c r="N25"/>
  <c r="L26"/>
  <c r="M26"/>
  <c r="N26"/>
  <c r="L27"/>
  <c r="M27"/>
  <c r="N27"/>
  <c r="L28"/>
  <c r="M28"/>
  <c r="N28"/>
  <c r="L29"/>
  <c r="M29"/>
  <c r="N29"/>
  <c r="L30"/>
  <c r="M30"/>
  <c r="N30"/>
  <c r="L31"/>
  <c r="M31"/>
  <c r="N31"/>
  <c r="L32"/>
  <c r="M32"/>
  <c r="N32"/>
  <c r="L33"/>
  <c r="M33"/>
  <c r="N33"/>
  <c r="L34"/>
  <c r="M34"/>
  <c r="N34"/>
  <c r="L35"/>
  <c r="M35"/>
  <c r="N35"/>
  <c r="L36"/>
  <c r="M36"/>
  <c r="N36"/>
  <c r="L37"/>
  <c r="M37"/>
  <c r="N37"/>
  <c r="L38"/>
  <c r="M38"/>
  <c r="N38"/>
  <c r="L39"/>
  <c r="M39"/>
  <c r="N39"/>
  <c r="L40"/>
  <c r="M40"/>
  <c r="N40"/>
  <c r="L41"/>
  <c r="M41"/>
  <c r="N41"/>
  <c r="L43"/>
  <c r="M43"/>
  <c r="N43"/>
  <c r="L44"/>
  <c r="M44"/>
  <c r="N44"/>
  <c r="L45"/>
  <c r="M45"/>
  <c r="N45"/>
  <c r="L46"/>
  <c r="M46"/>
  <c r="N46"/>
  <c r="L47"/>
  <c r="M47"/>
  <c r="N47"/>
  <c r="L48"/>
  <c r="M48"/>
  <c r="N48"/>
  <c r="L49"/>
  <c r="M49"/>
  <c r="N49"/>
  <c r="L50"/>
  <c r="M50"/>
  <c r="N50"/>
  <c r="L51"/>
  <c r="M51"/>
  <c r="N51"/>
  <c r="L52"/>
  <c r="M52"/>
  <c r="N52"/>
  <c r="L53"/>
  <c r="M53"/>
  <c r="N53"/>
  <c r="L54"/>
  <c r="M54"/>
  <c r="N54"/>
  <c r="L55"/>
  <c r="M55"/>
  <c r="N55"/>
  <c r="L56"/>
  <c r="M56"/>
  <c r="N56"/>
  <c r="L57"/>
  <c r="M57"/>
  <c r="N57"/>
  <c r="L58"/>
  <c r="M58"/>
  <c r="N58"/>
  <c r="L59"/>
  <c r="M59"/>
  <c r="N59"/>
  <c r="L60"/>
  <c r="M60"/>
  <c r="N60"/>
  <c r="L61"/>
  <c r="M61"/>
  <c r="N61"/>
  <c r="L62"/>
  <c r="M62"/>
  <c r="N62"/>
  <c r="L63"/>
  <c r="M63"/>
  <c r="N63"/>
  <c r="L64"/>
  <c r="M64"/>
  <c r="N64"/>
  <c r="L65"/>
  <c r="M65"/>
  <c r="N65"/>
  <c r="L67"/>
  <c r="M67"/>
  <c r="N67"/>
  <c r="M12"/>
  <c r="N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7"/>
  <c r="K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7"/>
  <c r="H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7"/>
  <c r="E12"/>
  <c r="J64" i="5" l="1"/>
  <c r="I64"/>
  <c r="G64"/>
  <c r="F64"/>
  <c r="D64"/>
  <c r="C64"/>
  <c r="J56"/>
  <c r="I56"/>
  <c r="I58" s="1"/>
  <c r="I65" s="1"/>
  <c r="G56"/>
  <c r="F56"/>
  <c r="F58" s="1"/>
  <c r="F65" s="1"/>
  <c r="D56"/>
  <c r="C56"/>
  <c r="J40"/>
  <c r="I40"/>
  <c r="G40"/>
  <c r="F40"/>
  <c r="D40"/>
  <c r="C40"/>
  <c r="J32"/>
  <c r="I32"/>
  <c r="G32"/>
  <c r="F32"/>
  <c r="D32"/>
  <c r="C32"/>
  <c r="J24"/>
  <c r="I24"/>
  <c r="G24"/>
  <c r="F24"/>
  <c r="D24"/>
  <c r="C24"/>
  <c r="L24" s="1"/>
  <c r="J16"/>
  <c r="I16"/>
  <c r="I18" s="1"/>
  <c r="I36" s="1"/>
  <c r="I41" s="1"/>
  <c r="G16"/>
  <c r="F16"/>
  <c r="F18" s="1"/>
  <c r="F36" s="1"/>
  <c r="F41" s="1"/>
  <c r="D16"/>
  <c r="C16"/>
  <c r="L12"/>
  <c r="D11"/>
  <c r="E11" s="1"/>
  <c r="F11" s="1"/>
  <c r="G11" s="1"/>
  <c r="H11" s="1"/>
  <c r="I11" s="1"/>
  <c r="J11" s="1"/>
  <c r="K11" s="1"/>
  <c r="L11" s="1"/>
  <c r="M11" s="1"/>
  <c r="N11" s="1"/>
  <c r="J64" i="4"/>
  <c r="I64"/>
  <c r="G64"/>
  <c r="F64"/>
  <c r="D64"/>
  <c r="C64"/>
  <c r="J56"/>
  <c r="I56"/>
  <c r="I58" s="1"/>
  <c r="I65" s="1"/>
  <c r="G56"/>
  <c r="F56"/>
  <c r="F58" s="1"/>
  <c r="F65" s="1"/>
  <c r="D56"/>
  <c r="C56"/>
  <c r="J40"/>
  <c r="I40"/>
  <c r="G40"/>
  <c r="F40"/>
  <c r="D40"/>
  <c r="C40"/>
  <c r="J32"/>
  <c r="I32"/>
  <c r="G32"/>
  <c r="F32"/>
  <c r="D32"/>
  <c r="C32"/>
  <c r="J24"/>
  <c r="I24"/>
  <c r="G24"/>
  <c r="F24"/>
  <c r="D24"/>
  <c r="C24"/>
  <c r="L24" s="1"/>
  <c r="J16"/>
  <c r="I16"/>
  <c r="I18" s="1"/>
  <c r="I36" s="1"/>
  <c r="I41" s="1"/>
  <c r="G16"/>
  <c r="F16"/>
  <c r="F18" s="1"/>
  <c r="F36" s="1"/>
  <c r="F41" s="1"/>
  <c r="D16"/>
  <c r="C16"/>
  <c r="L12"/>
  <c r="D11"/>
  <c r="E11" s="1"/>
  <c r="F11" s="1"/>
  <c r="G11" s="1"/>
  <c r="H11" s="1"/>
  <c r="I11" s="1"/>
  <c r="J11" s="1"/>
  <c r="K11" s="1"/>
  <c r="L11" s="1"/>
  <c r="M11" s="1"/>
  <c r="N11" s="1"/>
  <c r="J64" i="3"/>
  <c r="I64"/>
  <c r="G64"/>
  <c r="F64"/>
  <c r="D64"/>
  <c r="C64"/>
  <c r="J56"/>
  <c r="I56"/>
  <c r="I58" s="1"/>
  <c r="I65" s="1"/>
  <c r="G56"/>
  <c r="F56"/>
  <c r="F58" s="1"/>
  <c r="F65" s="1"/>
  <c r="D56"/>
  <c r="C56"/>
  <c r="J40"/>
  <c r="I40"/>
  <c r="G40"/>
  <c r="F40"/>
  <c r="D40"/>
  <c r="C40"/>
  <c r="J32"/>
  <c r="I32"/>
  <c r="G32"/>
  <c r="F32"/>
  <c r="D32"/>
  <c r="C32"/>
  <c r="J24"/>
  <c r="I24"/>
  <c r="G24"/>
  <c r="F24"/>
  <c r="D24"/>
  <c r="C24"/>
  <c r="L24" s="1"/>
  <c r="J16"/>
  <c r="I16"/>
  <c r="I18" s="1"/>
  <c r="I36" s="1"/>
  <c r="I41" s="1"/>
  <c r="G16"/>
  <c r="F16"/>
  <c r="F18" s="1"/>
  <c r="F36" s="1"/>
  <c r="F41" s="1"/>
  <c r="D16"/>
  <c r="C16"/>
  <c r="L12"/>
  <c r="D11"/>
  <c r="E11" s="1"/>
  <c r="F11" s="1"/>
  <c r="G11" s="1"/>
  <c r="H11" s="1"/>
  <c r="I11" s="1"/>
  <c r="J11" s="1"/>
  <c r="K11" s="1"/>
  <c r="L11" s="1"/>
  <c r="M11" s="1"/>
  <c r="N11" s="1"/>
  <c r="I64" i="2"/>
  <c r="G64"/>
  <c r="F64"/>
  <c r="D64"/>
  <c r="C64"/>
  <c r="J56"/>
  <c r="I56"/>
  <c r="I58" s="1"/>
  <c r="I65" s="1"/>
  <c r="G56"/>
  <c r="F56"/>
  <c r="F58" s="1"/>
  <c r="F65" s="1"/>
  <c r="D56"/>
  <c r="C56"/>
  <c r="J40"/>
  <c r="I40"/>
  <c r="G40"/>
  <c r="F40"/>
  <c r="D40"/>
  <c r="C40"/>
  <c r="J32"/>
  <c r="I32"/>
  <c r="G32"/>
  <c r="F32"/>
  <c r="D32"/>
  <c r="C32"/>
  <c r="J24"/>
  <c r="I24"/>
  <c r="G24"/>
  <c r="F24"/>
  <c r="D24"/>
  <c r="C24"/>
  <c r="L24" s="1"/>
  <c r="J16"/>
  <c r="I16"/>
  <c r="I18" s="1"/>
  <c r="I36" s="1"/>
  <c r="I41" s="1"/>
  <c r="G16"/>
  <c r="F16"/>
  <c r="F18" s="1"/>
  <c r="F36" s="1"/>
  <c r="F41" s="1"/>
  <c r="D16"/>
  <c r="C16"/>
  <c r="L12"/>
  <c r="D11"/>
  <c r="E11" s="1"/>
  <c r="F11" s="1"/>
  <c r="G11" s="1"/>
  <c r="H11" s="1"/>
  <c r="I11" s="1"/>
  <c r="J11" s="1"/>
  <c r="K11" s="1"/>
  <c r="L11" s="1"/>
  <c r="M11" s="1"/>
  <c r="N11" s="1"/>
  <c r="L12" i="1"/>
  <c r="J64"/>
  <c r="I64"/>
  <c r="G64"/>
  <c r="F64"/>
  <c r="J56"/>
  <c r="J58" s="1"/>
  <c r="J65" s="1"/>
  <c r="I56"/>
  <c r="I58" s="1"/>
  <c r="I65" s="1"/>
  <c r="G56"/>
  <c r="G58" s="1"/>
  <c r="G65" s="1"/>
  <c r="F56"/>
  <c r="F58" s="1"/>
  <c r="F65" s="1"/>
  <c r="J40"/>
  <c r="I40"/>
  <c r="G40"/>
  <c r="F40"/>
  <c r="J32"/>
  <c r="I32"/>
  <c r="G32"/>
  <c r="F32"/>
  <c r="J24"/>
  <c r="I24"/>
  <c r="G24"/>
  <c r="F24"/>
  <c r="J16"/>
  <c r="I16"/>
  <c r="I18" s="1"/>
  <c r="I36" s="1"/>
  <c r="I41" s="1"/>
  <c r="G16"/>
  <c r="F16"/>
  <c r="F18" s="1"/>
  <c r="F36" s="1"/>
  <c r="F41" s="1"/>
  <c r="C11"/>
  <c r="D11"/>
  <c r="E11" s="1"/>
  <c r="D64"/>
  <c r="C64"/>
  <c r="D56"/>
  <c r="D58" s="1"/>
  <c r="D65" s="1"/>
  <c r="C56"/>
  <c r="C58" s="1"/>
  <c r="C65" s="1"/>
  <c r="D40"/>
  <c r="C40"/>
  <c r="D32"/>
  <c r="C32"/>
  <c r="D24"/>
  <c r="C24"/>
  <c r="D16"/>
  <c r="D18" s="1"/>
  <c r="C16"/>
  <c r="C18" s="1"/>
  <c r="C36" s="1"/>
  <c r="C41" s="1"/>
  <c r="K24" i="3" l="1"/>
  <c r="C58"/>
  <c r="L56"/>
  <c r="C65"/>
  <c r="L65" s="1"/>
  <c r="L58"/>
  <c r="C18"/>
  <c r="L16"/>
  <c r="C36"/>
  <c r="L18"/>
  <c r="C58" i="5"/>
  <c r="L56"/>
  <c r="C65"/>
  <c r="L65" s="1"/>
  <c r="L58"/>
  <c r="C18"/>
  <c r="L16"/>
  <c r="C36"/>
  <c r="L18"/>
  <c r="K24" i="4"/>
  <c r="H24"/>
  <c r="C58"/>
  <c r="L56"/>
  <c r="C65"/>
  <c r="L65" s="1"/>
  <c r="L58"/>
  <c r="C18"/>
  <c r="L16"/>
  <c r="C36"/>
  <c r="L18"/>
  <c r="K24" i="2"/>
  <c r="C58"/>
  <c r="L56"/>
  <c r="C65"/>
  <c r="L65" s="1"/>
  <c r="L58"/>
  <c r="C18"/>
  <c r="L16"/>
  <c r="C36"/>
  <c r="L18"/>
  <c r="M24" i="4"/>
  <c r="E24"/>
  <c r="N24" s="1"/>
  <c r="M24" i="3"/>
  <c r="E24"/>
  <c r="N24" s="1"/>
  <c r="J58" i="5"/>
  <c r="K56"/>
  <c r="J65"/>
  <c r="K65" s="1"/>
  <c r="K58"/>
  <c r="J18"/>
  <c r="K18" s="1"/>
  <c r="K16"/>
  <c r="G58"/>
  <c r="H56"/>
  <c r="G65"/>
  <c r="H65" s="1"/>
  <c r="H58"/>
  <c r="G18"/>
  <c r="H18" s="1"/>
  <c r="H16"/>
  <c r="D58"/>
  <c r="M56"/>
  <c r="E56"/>
  <c r="N56" s="1"/>
  <c r="D65"/>
  <c r="M58"/>
  <c r="E58"/>
  <c r="N58" s="1"/>
  <c r="M24"/>
  <c r="E24"/>
  <c r="N24" s="1"/>
  <c r="D18"/>
  <c r="M16"/>
  <c r="E16"/>
  <c r="N16" s="1"/>
  <c r="M18"/>
  <c r="E18"/>
  <c r="N18" s="1"/>
  <c r="J58" i="4"/>
  <c r="K56"/>
  <c r="J18"/>
  <c r="K18" s="1"/>
  <c r="K16"/>
  <c r="G58"/>
  <c r="H56"/>
  <c r="G65"/>
  <c r="H65" s="1"/>
  <c r="H58"/>
  <c r="G18"/>
  <c r="H18" s="1"/>
  <c r="H16"/>
  <c r="D58"/>
  <c r="M56"/>
  <c r="E56"/>
  <c r="N56" s="1"/>
  <c r="D65"/>
  <c r="M58"/>
  <c r="E58"/>
  <c r="D18"/>
  <c r="M16"/>
  <c r="E16"/>
  <c r="N16" s="1"/>
  <c r="M18"/>
  <c r="E18"/>
  <c r="N18" s="1"/>
  <c r="J58" i="3"/>
  <c r="K56"/>
  <c r="J65"/>
  <c r="K65" s="1"/>
  <c r="K58"/>
  <c r="J18"/>
  <c r="K18" s="1"/>
  <c r="K16"/>
  <c r="G58"/>
  <c r="H56"/>
  <c r="G65"/>
  <c r="H65" s="1"/>
  <c r="H58"/>
  <c r="G18"/>
  <c r="H18" s="1"/>
  <c r="H16"/>
  <c r="D58"/>
  <c r="M56"/>
  <c r="E56"/>
  <c r="N56" s="1"/>
  <c r="D65"/>
  <c r="M58"/>
  <c r="E58"/>
  <c r="N58" s="1"/>
  <c r="D18"/>
  <c r="M16"/>
  <c r="E16"/>
  <c r="N16" s="1"/>
  <c r="M18"/>
  <c r="E18"/>
  <c r="N18" s="1"/>
  <c r="J58" i="2"/>
  <c r="K56"/>
  <c r="J18"/>
  <c r="K18" s="1"/>
  <c r="K16"/>
  <c r="G58"/>
  <c r="H56"/>
  <c r="G65"/>
  <c r="H65" s="1"/>
  <c r="H58"/>
  <c r="G18"/>
  <c r="H18" s="1"/>
  <c r="H16"/>
  <c r="D58"/>
  <c r="M56"/>
  <c r="E56"/>
  <c r="N56" s="1"/>
  <c r="D65"/>
  <c r="M58"/>
  <c r="E58"/>
  <c r="M24"/>
  <c r="E24"/>
  <c r="N24" s="1"/>
  <c r="D18"/>
  <c r="M16"/>
  <c r="E16"/>
  <c r="N16" s="1"/>
  <c r="M18"/>
  <c r="E18"/>
  <c r="N18" s="1"/>
  <c r="D36" i="5"/>
  <c r="G36"/>
  <c r="H36" s="1"/>
  <c r="J36"/>
  <c r="K36" s="1"/>
  <c r="D36" i="4"/>
  <c r="G36"/>
  <c r="H36" s="1"/>
  <c r="J36"/>
  <c r="K36" s="1"/>
  <c r="D36" i="3"/>
  <c r="G36"/>
  <c r="H36" s="1"/>
  <c r="J36"/>
  <c r="K36" s="1"/>
  <c r="D36" i="2"/>
  <c r="G36"/>
  <c r="H36" s="1"/>
  <c r="J36"/>
  <c r="K36" s="1"/>
  <c r="J18" i="1"/>
  <c r="G18"/>
  <c r="D36"/>
  <c r="C41" i="3" l="1"/>
  <c r="L41" s="1"/>
  <c r="L36"/>
  <c r="C41" i="5"/>
  <c r="L41" s="1"/>
  <c r="L36"/>
  <c r="C41" i="4"/>
  <c r="L41" s="1"/>
  <c r="L36"/>
  <c r="C41" i="2"/>
  <c r="L41" s="1"/>
  <c r="L36"/>
  <c r="M65" i="5"/>
  <c r="E65"/>
  <c r="N65" s="1"/>
  <c r="M36"/>
  <c r="E36"/>
  <c r="N36" s="1"/>
  <c r="J65" i="4"/>
  <c r="K65" s="1"/>
  <c r="K58"/>
  <c r="N58"/>
  <c r="M65"/>
  <c r="E65"/>
  <c r="N65" s="1"/>
  <c r="M36"/>
  <c r="E36"/>
  <c r="N36" s="1"/>
  <c r="M65" i="3"/>
  <c r="E65"/>
  <c r="N65" s="1"/>
  <c r="M36"/>
  <c r="E36"/>
  <c r="N36" s="1"/>
  <c r="J65" i="2"/>
  <c r="K65" s="1"/>
  <c r="K58"/>
  <c r="N58"/>
  <c r="M65"/>
  <c r="E65"/>
  <c r="N65" s="1"/>
  <c r="M36"/>
  <c r="E36"/>
  <c r="N36" s="1"/>
  <c r="J41" i="5"/>
  <c r="K41" s="1"/>
  <c r="G41"/>
  <c r="H41" s="1"/>
  <c r="D41"/>
  <c r="J41" i="4"/>
  <c r="K41" s="1"/>
  <c r="G41"/>
  <c r="H41" s="1"/>
  <c r="D41"/>
  <c r="J41" i="3"/>
  <c r="K41" s="1"/>
  <c r="G41"/>
  <c r="H41" s="1"/>
  <c r="D41"/>
  <c r="J41" i="2"/>
  <c r="K41" s="1"/>
  <c r="G41"/>
  <c r="H41" s="1"/>
  <c r="D41"/>
  <c r="J36" i="1"/>
  <c r="G36"/>
  <c r="D41"/>
  <c r="M41" i="5" l="1"/>
  <c r="E41"/>
  <c r="N41" s="1"/>
  <c r="M41" i="4"/>
  <c r="E41"/>
  <c r="N41" s="1"/>
  <c r="M41" i="3"/>
  <c r="E41"/>
  <c r="N41" s="1"/>
  <c r="M41" i="2"/>
  <c r="E41"/>
  <c r="N41" s="1"/>
  <c r="J41" i="1"/>
  <c r="G41"/>
</calcChain>
</file>

<file path=xl/sharedStrings.xml><?xml version="1.0" encoding="utf-8"?>
<sst xmlns="http://schemas.openxmlformats.org/spreadsheetml/2006/main" count="387" uniqueCount="97">
  <si>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</si>
  <si>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</si>
  <si>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</si>
  <si>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</si>
  <si>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</si>
  <si>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</si>
  <si>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</si>
  <si>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</si>
  <si>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</si>
  <si>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</si>
  <si>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</si>
  <si>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</si>
  <si>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</si>
  <si>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</si>
  <si>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</si>
  <si>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</si>
  <si>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Társadalom, szociálpolitikai és egyéb juttatás, támogatás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</si>
  <si>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</si>
  <si>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</si>
  <si>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</si>
  <si>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</si>
  <si>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</si>
  <si>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</si>
  <si>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</si>
  <si>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</si>
  <si>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</si>
  <si>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</si>
  <si>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</si>
  <si>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</si>
  <si>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</si>
  <si>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</si>
  <si>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</si>
  <si>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</si>
  <si>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</si>
  <si>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</si>
  <si>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</si>
  <si>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</si>
  <si>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</si>
  <si>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</si>
  <si>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</si>
  <si>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</si>
  <si>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</si>
  <si>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</si>
  <si>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Likviditási célú hitelek törlesztése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</si>
  <si>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</si>
  <si>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</si>
  <si>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</si>
  <si>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</si>
  <si>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Kópévár Óvoda</t>
  </si>
  <si>
    <t>2101-1</t>
  </si>
  <si>
    <t>2101-2</t>
  </si>
  <si>
    <t>Nefelejcs Óvoda</t>
  </si>
  <si>
    <t>Baross Gábor Általános Iskola Összesen</t>
  </si>
  <si>
    <t>Brunszvik Teréz Óvoda</t>
  </si>
  <si>
    <t>2102-2</t>
  </si>
  <si>
    <t>2102-1</t>
  </si>
  <si>
    <t>Alsóerdősori Bárdos Lajos Általános Iskola és Gimnázium Összesen</t>
  </si>
  <si>
    <t>2103-2</t>
  </si>
  <si>
    <t>2103-1</t>
  </si>
  <si>
    <t>Bóbita Óvoda</t>
  </si>
  <si>
    <t>Molnár Antal Zeneiskola</t>
  </si>
  <si>
    <t>Erzsébetvárosi Általános Iskola és Informatikai Szakközépiskola Összesen</t>
  </si>
  <si>
    <t>Magonc Óvoda</t>
  </si>
  <si>
    <t>Nevelési Tanácsadó</t>
  </si>
  <si>
    <t>Janikovszky Éva Általános Iskola és Gimnázium Összesen</t>
  </si>
  <si>
    <t>2104-2</t>
  </si>
  <si>
    <t>2105-2</t>
  </si>
  <si>
    <t>2105-1</t>
  </si>
  <si>
    <t>Csicsergő Óvoda</t>
  </si>
  <si>
    <t>Dob Óvoda</t>
  </si>
  <si>
    <t>Budapest Főváros VII. Kerület Erzsébetváros Önkormányzata</t>
  </si>
  <si>
    <t>Magyar-Angol Kéttannyelvű Általános Iskola és Vendéglátó Szakiskola</t>
  </si>
  <si>
    <t>Magyar-Angol Kéttannyelvű Általános Iskola és Vendéglátó Szakiskola Összesen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</si>
  <si>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</si>
  <si>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</si>
  <si>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Tárgyévi költségvetési kiadások összesen (7+13+14+..+18+21+22+..+24)</t>
  </si>
  <si>
    <t>Belföldi finanszírozás kiadásai  (26+27+28)</t>
  </si>
  <si>
    <t>Kiadások összesen (25+29)</t>
  </si>
  <si>
    <t xml:space="preserve">Intézményi működési bevételek összesen </t>
  </si>
  <si>
    <t>Közhatalmi bevételek</t>
  </si>
  <si>
    <t>Működési célú pénzeszközátvétel államháztartáson kívülről</t>
  </si>
  <si>
    <t>Támogatások, támogatásértékű bevételek, kiegészítések összesen (35+..+38+40+..+42)</t>
  </si>
  <si>
    <t>Tárgyévi költségvetési bevételek összesen (30+..+34+43+44)</t>
  </si>
  <si>
    <t>Finanszírozási bevételek (48+49+50)</t>
  </si>
  <si>
    <t>Bevételek összesen (45+46+47+51)</t>
  </si>
  <si>
    <t>önállóan működő nevelés-oktatási és közművelődési intézményei 2011. évi tervezett előirányzatai</t>
  </si>
  <si>
    <t>(2011. január 1-jei címrend szerint)</t>
  </si>
  <si>
    <t>Előző évek pénzmaradványának működési célú igénybevétele 
(pénzforgalom nélküli bevételek)</t>
  </si>
  <si>
    <t>Előző évek pénzmaradványának felhalmozási célú igénybevétele 
(pénzforgalom nélküli bevételek)</t>
  </si>
  <si>
    <t>Erzsébetvárosi Pedagógiai Szakmai Szolgáltató Intézmény</t>
  </si>
  <si>
    <t>Módosítás</t>
  </si>
  <si>
    <t>Módosított előirányzat</t>
  </si>
  <si>
    <t>15. számú táblázat 2. oldal a .../2011. (...) önkormányzati rendelethez
 az 5/2011. (II. 27.) rendelet
14/a számú táblázat módosításához</t>
  </si>
  <si>
    <t>15. számú táblázat 3. oldal a .../2011. (...) önkormányzati rendelethez
 az 5/2011. (II. 27.) rendelet
14/a számú táblázat módosításához</t>
  </si>
  <si>
    <t>15. számú táblázat 4. oldal a .../2011. (...) önkormányzati rendelethez
 az 5/2011. (II. 27.) rendelet
14/a számú táblázat módosításához</t>
  </si>
  <si>
    <t>15. számú táblázat 5. oldal a …/2011. (...) önkormányzati rendelethez
 az 5/2011. (II. 27.) rendelet
14/a számú táblázat módosításához</t>
  </si>
  <si>
    <t>Érvényes előirányzat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</si>
</sst>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8" fillId="0" borderId="0"/>
    <xf numFmtId="9" fontId="8" fillId="0" borderId="0" applyFont="0" applyFill="0" applyBorder="0" applyAlignment="0" applyProtection="0"/>
  </cellStyleXfs>
  <cellXfs count="136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3" fontId="4" fillId="0" borderId="19" xfId="0" applyNumberFormat="1" applyFont="1" applyBorder="1" applyAlignment="1">
      <alignment horizontal="center"/>
    </xf>
    <xf numFmtId="3" fontId="4" fillId="0" borderId="25" xfId="0" applyNumberFormat="1" applyFont="1" applyBorder="1" applyAlignment="1">
      <alignment horizontal="center"/>
    </xf>
    <xf numFmtId="3" fontId="4" fillId="0" borderId="26" xfId="0" applyNumberFormat="1" applyFont="1" applyBorder="1" applyAlignment="1">
      <alignment horizontal="right"/>
    </xf>
    <xf numFmtId="3" fontId="4" fillId="0" borderId="27" xfId="0" applyNumberFormat="1" applyFont="1" applyBorder="1" applyAlignment="1">
      <alignment horizontal="right"/>
    </xf>
    <xf numFmtId="3" fontId="4" fillId="0" borderId="28" xfId="0" applyNumberFormat="1" applyFont="1" applyBorder="1" applyAlignment="1">
      <alignment horizontal="right"/>
    </xf>
    <xf numFmtId="4" fontId="4" fillId="0" borderId="25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center"/>
    </xf>
    <xf numFmtId="3" fontId="4" fillId="0" borderId="32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3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3" fontId="5" fillId="0" borderId="31" xfId="0" applyNumberFormat="1" applyFont="1" applyBorder="1" applyAlignment="1">
      <alignment horizontal="right"/>
    </xf>
    <xf numFmtId="3" fontId="6" fillId="0" borderId="28" xfId="0" applyNumberFormat="1" applyFont="1" applyBorder="1" applyAlignment="1">
      <alignment horizontal="right"/>
    </xf>
    <xf numFmtId="3" fontId="6" fillId="0" borderId="33" xfId="0" applyNumberFormat="1" applyFont="1" applyBorder="1" applyAlignment="1">
      <alignment horizontal="right"/>
    </xf>
    <xf numFmtId="3" fontId="5" fillId="0" borderId="36" xfId="0" applyNumberFormat="1" applyFont="1" applyBorder="1" applyAlignment="1">
      <alignment horizontal="right"/>
    </xf>
    <xf numFmtId="3" fontId="5" fillId="0" borderId="37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27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 wrapText="1"/>
    </xf>
    <xf numFmtId="3" fontId="2" fillId="0" borderId="38" xfId="0" applyNumberFormat="1" applyFont="1" applyBorder="1"/>
    <xf numFmtId="3" fontId="2" fillId="0" borderId="39" xfId="0" applyNumberFormat="1" applyFont="1" applyBorder="1"/>
    <xf numFmtId="3" fontId="2" fillId="0" borderId="40" xfId="0" applyNumberFormat="1" applyFont="1" applyBorder="1"/>
    <xf numFmtId="3" fontId="2" fillId="0" borderId="18" xfId="0" applyNumberFormat="1" applyFont="1" applyBorder="1"/>
    <xf numFmtId="3" fontId="2" fillId="0" borderId="41" xfId="0" applyNumberFormat="1" applyFont="1" applyBorder="1"/>
    <xf numFmtId="165" fontId="4" fillId="0" borderId="25" xfId="0" applyNumberFormat="1" applyFont="1" applyBorder="1" applyAlignment="1">
      <alignment horizontal="right"/>
    </xf>
    <xf numFmtId="165" fontId="4" fillId="0" borderId="31" xfId="0" applyNumberFormat="1" applyFont="1" applyBorder="1" applyAlignment="1">
      <alignment horizontal="right"/>
    </xf>
    <xf numFmtId="4" fontId="4" fillId="0" borderId="31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3" fontId="5" fillId="0" borderId="42" xfId="0" applyNumberFormat="1" applyFont="1" applyBorder="1" applyAlignment="1">
      <alignment horizontal="right"/>
    </xf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left" wrapText="1"/>
    </xf>
    <xf numFmtId="3" fontId="5" fillId="0" borderId="44" xfId="0" applyNumberFormat="1" applyFont="1" applyBorder="1" applyAlignment="1">
      <alignment horizontal="right"/>
    </xf>
    <xf numFmtId="3" fontId="5" fillId="0" borderId="45" xfId="0" applyNumberFormat="1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3" fontId="5" fillId="0" borderId="32" xfId="0" applyNumberFormat="1" applyFont="1" applyBorder="1" applyAlignment="1">
      <alignment horizontal="right"/>
    </xf>
    <xf numFmtId="3" fontId="5" fillId="0" borderId="26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3" fontId="2" fillId="0" borderId="46" xfId="0" applyNumberFormat="1" applyFont="1" applyBorder="1"/>
    <xf numFmtId="3" fontId="4" fillId="0" borderId="38" xfId="0" applyNumberFormat="1" applyFont="1" applyBorder="1" applyAlignment="1">
      <alignment horizontal="right"/>
    </xf>
    <xf numFmtId="3" fontId="6" fillId="0" borderId="47" xfId="0" applyNumberFormat="1" applyFont="1" applyBorder="1" applyAlignment="1">
      <alignment horizontal="right"/>
    </xf>
    <xf numFmtId="3" fontId="5" fillId="0" borderId="48" xfId="0" applyNumberFormat="1" applyFont="1" applyBorder="1" applyAlignment="1">
      <alignment horizontal="right"/>
    </xf>
    <xf numFmtId="3" fontId="4" fillId="0" borderId="49" xfId="0" applyNumberFormat="1" applyFont="1" applyBorder="1" applyAlignment="1">
      <alignment horizontal="right"/>
    </xf>
    <xf numFmtId="3" fontId="4" fillId="0" borderId="47" xfId="0" applyNumberFormat="1" applyFont="1" applyBorder="1" applyAlignment="1">
      <alignment horizontal="right"/>
    </xf>
    <xf numFmtId="3" fontId="5" fillId="0" borderId="50" xfId="0" applyNumberFormat="1" applyFont="1" applyBorder="1" applyAlignment="1">
      <alignment horizontal="right"/>
    </xf>
    <xf numFmtId="3" fontId="6" fillId="0" borderId="38" xfId="0" applyNumberFormat="1" applyFont="1" applyBorder="1" applyAlignment="1">
      <alignment horizontal="right"/>
    </xf>
    <xf numFmtId="3" fontId="5" fillId="0" borderId="51" xfId="0" applyNumberFormat="1" applyFont="1" applyBorder="1" applyAlignment="1">
      <alignment horizontal="right"/>
    </xf>
    <xf numFmtId="3" fontId="5" fillId="0" borderId="49" xfId="0" applyNumberFormat="1" applyFont="1" applyBorder="1" applyAlignment="1">
      <alignment horizontal="right"/>
    </xf>
    <xf numFmtId="4" fontId="4" fillId="0" borderId="48" xfId="0" applyNumberFormat="1" applyFont="1" applyBorder="1" applyAlignment="1">
      <alignment horizontal="right"/>
    </xf>
    <xf numFmtId="3" fontId="4" fillId="0" borderId="52" xfId="0" applyNumberFormat="1" applyFont="1" applyBorder="1" applyAlignment="1">
      <alignment horizontal="right"/>
    </xf>
    <xf numFmtId="3" fontId="4" fillId="0" borderId="43" xfId="0" applyNumberFormat="1" applyFont="1" applyBorder="1" applyAlignment="1">
      <alignment horizontal="right"/>
    </xf>
    <xf numFmtId="3" fontId="6" fillId="0" borderId="53" xfId="0" applyNumberFormat="1" applyFont="1" applyBorder="1" applyAlignment="1">
      <alignment horizontal="right"/>
    </xf>
    <xf numFmtId="3" fontId="5" fillId="0" borderId="54" xfId="0" applyNumberFormat="1" applyFont="1" applyBorder="1" applyAlignment="1">
      <alignment horizontal="right"/>
    </xf>
    <xf numFmtId="3" fontId="4" fillId="0" borderId="55" xfId="0" applyNumberFormat="1" applyFont="1" applyBorder="1" applyAlignment="1">
      <alignment horizontal="right"/>
    </xf>
    <xf numFmtId="3" fontId="4" fillId="0" borderId="53" xfId="0" applyNumberFormat="1" applyFont="1" applyBorder="1" applyAlignment="1">
      <alignment horizontal="right"/>
    </xf>
    <xf numFmtId="3" fontId="5" fillId="0" borderId="56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43" xfId="0" applyNumberFormat="1" applyFont="1" applyBorder="1" applyAlignment="1">
      <alignment horizontal="right"/>
    </xf>
    <xf numFmtId="3" fontId="5" fillId="0" borderId="52" xfId="0" applyNumberFormat="1" applyFont="1" applyBorder="1" applyAlignment="1">
      <alignment horizontal="right"/>
    </xf>
    <xf numFmtId="3" fontId="5" fillId="0" borderId="55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4" fontId="4" fillId="0" borderId="54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center"/>
    </xf>
    <xf numFmtId="3" fontId="4" fillId="0" borderId="48" xfId="0" applyNumberFormat="1" applyFont="1" applyBorder="1" applyAlignment="1">
      <alignment horizontal="center"/>
    </xf>
    <xf numFmtId="3" fontId="4" fillId="0" borderId="54" xfId="0" applyNumberFormat="1" applyFont="1" applyBorder="1" applyAlignment="1">
      <alignment horizontal="center"/>
    </xf>
    <xf numFmtId="3" fontId="6" fillId="0" borderId="33" xfId="0" applyNumberFormat="1" applyFont="1" applyFill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5" fillId="0" borderId="3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9" xfId="0" applyNumberFormat="1" applyFont="1" applyBorder="1" applyAlignment="1">
      <alignment horizontal="center"/>
    </xf>
    <xf numFmtId="0" fontId="7" fillId="0" borderId="0" xfId="0" applyFont="1" applyAlignment="1">
      <alignment horizontal="center" wrapText="1"/>
    </xf>
  </cellXfs>
  <cellStyles count="3">
    <cellStyle name="Normál" xfId="0" builtinId="0"/>
    <cellStyle name="Normál 2" xfId="1"/>
    <cellStyle name="Százalék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"/>
  <sheetViews>
    <sheetView view="pageBreakPreview" zoomScale="80" zoomScaleNormal="80" zoomScaleSheetLayoutView="80" workbookViewId="0">
      <pane xSplit="2" ySplit="10" topLeftCell="J11" activePane="bottomRight" state="frozen"/>
      <selection activeCell="J2" sqref="J2:N2"/>
      <selection pane="topRight" activeCell="J2" sqref="J2:N2"/>
      <selection pane="bottomLeft" activeCell="J2" sqref="J2:N2"/>
      <selection pane="bottomRight" activeCell="B19" sqref="B19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62"/>
      <c r="D1" s="62"/>
      <c r="E1" s="62"/>
      <c r="F1" s="61"/>
      <c r="G1" s="61"/>
      <c r="H1" s="52"/>
      <c r="I1" s="52"/>
      <c r="J1" s="127"/>
      <c r="K1" s="127"/>
      <c r="L1" s="127"/>
      <c r="M1" s="127"/>
      <c r="N1" s="127"/>
    </row>
    <row r="2" spans="1:14" ht="21.75" customHeight="1">
      <c r="A2" s="128" t="s">
        <v>70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3" spans="1:14" ht="18.75">
      <c r="A3" s="128" t="s">
        <v>85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8.75">
      <c r="A4" s="128" t="s">
        <v>86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</row>
    <row r="5" spans="1:14" ht="15.75" thickBot="1"/>
    <row r="6" spans="1:14" ht="16.5" thickBot="1">
      <c r="A6" s="103" t="s">
        <v>0</v>
      </c>
      <c r="B6" s="106" t="s">
        <v>1</v>
      </c>
      <c r="C6" s="129">
        <v>2101</v>
      </c>
      <c r="D6" s="130"/>
      <c r="E6" s="131"/>
      <c r="F6" s="129" t="s">
        <v>49</v>
      </c>
      <c r="G6" s="130"/>
      <c r="H6" s="131"/>
      <c r="I6" s="132" t="s">
        <v>50</v>
      </c>
      <c r="J6" s="133"/>
      <c r="K6" s="134"/>
      <c r="L6" s="129">
        <v>2101</v>
      </c>
      <c r="M6" s="130"/>
      <c r="N6" s="131"/>
    </row>
    <row r="7" spans="1:14" ht="15" customHeight="1">
      <c r="A7" s="104"/>
      <c r="B7" s="107"/>
      <c r="C7" s="121" t="s">
        <v>44</v>
      </c>
      <c r="D7" s="122"/>
      <c r="E7" s="119"/>
      <c r="F7" s="121" t="s">
        <v>48</v>
      </c>
      <c r="G7" s="122"/>
      <c r="H7" s="122"/>
      <c r="I7" s="121" t="s">
        <v>51</v>
      </c>
      <c r="J7" s="122"/>
      <c r="K7" s="119"/>
      <c r="L7" s="121" t="s">
        <v>52</v>
      </c>
      <c r="M7" s="122"/>
      <c r="N7" s="119"/>
    </row>
    <row r="8" spans="1:14" ht="51.75" customHeight="1" thickBot="1">
      <c r="A8" s="104"/>
      <c r="B8" s="107"/>
      <c r="C8" s="123"/>
      <c r="D8" s="124"/>
      <c r="E8" s="120"/>
      <c r="F8" s="123"/>
      <c r="G8" s="124"/>
      <c r="H8" s="124"/>
      <c r="I8" s="123"/>
      <c r="J8" s="124"/>
      <c r="K8" s="120"/>
      <c r="L8" s="123"/>
      <c r="M8" s="124"/>
      <c r="N8" s="120"/>
    </row>
    <row r="9" spans="1:14" ht="15" customHeight="1">
      <c r="A9" s="104"/>
      <c r="B9" s="107"/>
      <c r="C9" s="125" t="s">
        <v>96</v>
      </c>
      <c r="D9" s="117" t="s">
        <v>90</v>
      </c>
      <c r="E9" s="119" t="s">
        <v>91</v>
      </c>
      <c r="F9" s="125" t="s">
        <v>96</v>
      </c>
      <c r="G9" s="117" t="s">
        <v>90</v>
      </c>
      <c r="H9" s="119" t="s">
        <v>91</v>
      </c>
      <c r="I9" s="125" t="s">
        <v>96</v>
      </c>
      <c r="J9" s="117" t="s">
        <v>90</v>
      </c>
      <c r="K9" s="119" t="s">
        <v>91</v>
      </c>
      <c r="L9" s="125" t="s">
        <v>96</v>
      </c>
      <c r="M9" s="117" t="s">
        <v>90</v>
      </c>
      <c r="N9" s="119" t="s">
        <v>91</v>
      </c>
    </row>
    <row r="10" spans="1:14" ht="44.25" customHeight="1" thickBot="1">
      <c r="A10" s="105"/>
      <c r="B10" s="108"/>
      <c r="C10" s="126"/>
      <c r="D10" s="118"/>
      <c r="E10" s="120"/>
      <c r="F10" s="126"/>
      <c r="G10" s="118"/>
      <c r="H10" s="120"/>
      <c r="I10" s="126"/>
      <c r="J10" s="118"/>
      <c r="K10" s="120"/>
      <c r="L10" s="126"/>
      <c r="M10" s="118"/>
      <c r="N10" s="120"/>
    </row>
    <row r="11" spans="1:14" ht="16.5" thickBot="1">
      <c r="A11" s="109" t="s">
        <v>2</v>
      </c>
      <c r="B11" s="110"/>
      <c r="C11" s="32">
        <f>1</f>
        <v>1</v>
      </c>
      <c r="D11" s="37">
        <f t="shared" ref="D11:E11" si="0">+C11+1</f>
        <v>2</v>
      </c>
      <c r="E11" s="37">
        <f t="shared" si="0"/>
        <v>3</v>
      </c>
      <c r="F11" s="32">
        <v>4</v>
      </c>
      <c r="G11" s="37">
        <v>5</v>
      </c>
      <c r="H11" s="31">
        <v>6</v>
      </c>
      <c r="I11" s="32">
        <v>7</v>
      </c>
      <c r="J11" s="37">
        <v>8</v>
      </c>
      <c r="K11" s="31">
        <v>9</v>
      </c>
      <c r="L11" s="32">
        <v>10</v>
      </c>
      <c r="M11" s="37">
        <v>11</v>
      </c>
      <c r="N11" s="31">
        <v>12</v>
      </c>
    </row>
    <row r="12" spans="1:14" ht="15.75">
      <c r="A12" s="1">
        <v>1</v>
      </c>
      <c r="B12" s="21" t="s">
        <v>3</v>
      </c>
      <c r="C12" s="55">
        <v>132310</v>
      </c>
      <c r="D12" s="38"/>
      <c r="E12" s="84">
        <f>C12+D12</f>
        <v>132310</v>
      </c>
      <c r="F12" s="73">
        <v>57422</v>
      </c>
      <c r="G12" s="38"/>
      <c r="H12" s="84">
        <f>F12+G12</f>
        <v>57422</v>
      </c>
      <c r="I12" s="55">
        <v>50118</v>
      </c>
      <c r="J12" s="38"/>
      <c r="K12" s="84">
        <f>I12+J12</f>
        <v>50118</v>
      </c>
      <c r="L12" s="33">
        <f>C12+F12+I12</f>
        <v>239850</v>
      </c>
      <c r="M12" s="38">
        <f t="shared" ref="M12:N12" si="1">D12+G12+J12</f>
        <v>0</v>
      </c>
      <c r="N12" s="84">
        <f t="shared" si="1"/>
        <v>239850</v>
      </c>
    </row>
    <row r="13" spans="1:14" ht="15.75">
      <c r="A13" s="2">
        <v>2</v>
      </c>
      <c r="B13" s="15" t="s">
        <v>4</v>
      </c>
      <c r="C13" s="56">
        <v>35699</v>
      </c>
      <c r="D13" s="39"/>
      <c r="E13" s="85">
        <f t="shared" ref="E13:E67" si="2">C13+D13</f>
        <v>35699</v>
      </c>
      <c r="F13" s="53">
        <v>14901</v>
      </c>
      <c r="G13" s="39"/>
      <c r="H13" s="85">
        <f t="shared" ref="H13:H67" si="3">F13+G13</f>
        <v>14901</v>
      </c>
      <c r="I13" s="56">
        <v>13293</v>
      </c>
      <c r="J13" s="39"/>
      <c r="K13" s="85">
        <f t="shared" ref="K13:K67" si="4">I13+J13</f>
        <v>13293</v>
      </c>
      <c r="L13" s="53">
        <f t="shared" ref="L13:L67" si="5">C13+F13+I13</f>
        <v>63893</v>
      </c>
      <c r="M13" s="39">
        <f t="shared" ref="M13:M67" si="6">D13+G13+J13</f>
        <v>0</v>
      </c>
      <c r="N13" s="85">
        <f t="shared" ref="N13:N67" si="7">E13+H13+K13</f>
        <v>63893</v>
      </c>
    </row>
    <row r="14" spans="1:14" ht="15.75">
      <c r="A14" s="2">
        <v>3</v>
      </c>
      <c r="B14" s="22" t="s">
        <v>5</v>
      </c>
      <c r="C14" s="56">
        <v>56509</v>
      </c>
      <c r="D14" s="39"/>
      <c r="E14" s="85">
        <f t="shared" si="2"/>
        <v>56509</v>
      </c>
      <c r="F14" s="53">
        <v>32188</v>
      </c>
      <c r="G14" s="39"/>
      <c r="H14" s="85">
        <f t="shared" si="3"/>
        <v>32188</v>
      </c>
      <c r="I14" s="56">
        <v>24684</v>
      </c>
      <c r="J14" s="39"/>
      <c r="K14" s="85">
        <f t="shared" si="4"/>
        <v>24684</v>
      </c>
      <c r="L14" s="53">
        <f t="shared" si="5"/>
        <v>113381</v>
      </c>
      <c r="M14" s="39">
        <f t="shared" si="6"/>
        <v>0</v>
      </c>
      <c r="N14" s="85">
        <f t="shared" si="7"/>
        <v>113381</v>
      </c>
    </row>
    <row r="15" spans="1:14" ht="15.75">
      <c r="A15" s="3">
        <v>4</v>
      </c>
      <c r="B15" s="23" t="s">
        <v>6</v>
      </c>
      <c r="C15" s="57">
        <v>3608</v>
      </c>
      <c r="D15" s="39"/>
      <c r="E15" s="85">
        <f t="shared" si="2"/>
        <v>3608</v>
      </c>
      <c r="F15" s="54">
        <v>1564</v>
      </c>
      <c r="G15" s="39"/>
      <c r="H15" s="85">
        <f t="shared" si="3"/>
        <v>1564</v>
      </c>
      <c r="I15" s="57">
        <v>1564</v>
      </c>
      <c r="J15" s="39"/>
      <c r="K15" s="85">
        <f t="shared" si="4"/>
        <v>1564</v>
      </c>
      <c r="L15" s="54">
        <f t="shared" si="5"/>
        <v>6736</v>
      </c>
      <c r="M15" s="39">
        <f t="shared" si="6"/>
        <v>0</v>
      </c>
      <c r="N15" s="85">
        <f t="shared" si="7"/>
        <v>6736</v>
      </c>
    </row>
    <row r="16" spans="1:14" ht="15.75">
      <c r="A16" s="2">
        <v>5</v>
      </c>
      <c r="B16" s="24" t="s">
        <v>7</v>
      </c>
      <c r="C16" s="34">
        <f t="shared" ref="C16:J16" si="8">SUM(C14:C15)</f>
        <v>60117</v>
      </c>
      <c r="D16" s="39">
        <f t="shared" si="8"/>
        <v>0</v>
      </c>
      <c r="E16" s="85">
        <f t="shared" si="2"/>
        <v>60117</v>
      </c>
      <c r="F16" s="74">
        <f t="shared" si="8"/>
        <v>33752</v>
      </c>
      <c r="G16" s="39">
        <f t="shared" si="8"/>
        <v>0</v>
      </c>
      <c r="H16" s="85">
        <f t="shared" si="3"/>
        <v>33752</v>
      </c>
      <c r="I16" s="34">
        <f t="shared" si="8"/>
        <v>26248</v>
      </c>
      <c r="J16" s="39">
        <f t="shared" si="8"/>
        <v>0</v>
      </c>
      <c r="K16" s="85">
        <f t="shared" si="4"/>
        <v>26248</v>
      </c>
      <c r="L16" s="34">
        <f t="shared" si="5"/>
        <v>120117</v>
      </c>
      <c r="M16" s="39">
        <f t="shared" si="6"/>
        <v>0</v>
      </c>
      <c r="N16" s="85">
        <f t="shared" si="7"/>
        <v>120117</v>
      </c>
    </row>
    <row r="17" spans="1:14" ht="16.5" thickBot="1">
      <c r="A17" s="4">
        <v>6</v>
      </c>
      <c r="B17" s="16" t="s">
        <v>8</v>
      </c>
      <c r="C17" s="43">
        <v>18686</v>
      </c>
      <c r="D17" s="44"/>
      <c r="E17" s="86">
        <f t="shared" si="2"/>
        <v>18686</v>
      </c>
      <c r="F17" s="75">
        <v>17420</v>
      </c>
      <c r="G17" s="44"/>
      <c r="H17" s="86">
        <f t="shared" si="3"/>
        <v>17420</v>
      </c>
      <c r="I17" s="43">
        <v>14164</v>
      </c>
      <c r="J17" s="44"/>
      <c r="K17" s="86">
        <f t="shared" si="4"/>
        <v>14164</v>
      </c>
      <c r="L17" s="43">
        <f t="shared" si="5"/>
        <v>50270</v>
      </c>
      <c r="M17" s="44">
        <f t="shared" si="6"/>
        <v>0</v>
      </c>
      <c r="N17" s="86">
        <f t="shared" si="7"/>
        <v>50270</v>
      </c>
    </row>
    <row r="18" spans="1:14" ht="16.5" thickBot="1">
      <c r="A18" s="5">
        <v>7</v>
      </c>
      <c r="B18" s="20" t="s">
        <v>9</v>
      </c>
      <c r="C18" s="41">
        <f t="shared" ref="C18:J18" si="9">SUM(C12:C13,C16)</f>
        <v>228126</v>
      </c>
      <c r="D18" s="42">
        <f t="shared" si="9"/>
        <v>0</v>
      </c>
      <c r="E18" s="87">
        <f t="shared" si="2"/>
        <v>228126</v>
      </c>
      <c r="F18" s="76">
        <f t="shared" si="9"/>
        <v>106075</v>
      </c>
      <c r="G18" s="42">
        <f t="shared" si="9"/>
        <v>0</v>
      </c>
      <c r="H18" s="87">
        <f t="shared" si="3"/>
        <v>106075</v>
      </c>
      <c r="I18" s="41">
        <f t="shared" si="9"/>
        <v>89659</v>
      </c>
      <c r="J18" s="42">
        <f t="shared" si="9"/>
        <v>0</v>
      </c>
      <c r="K18" s="87">
        <f t="shared" si="4"/>
        <v>89659</v>
      </c>
      <c r="L18" s="41">
        <f t="shared" si="5"/>
        <v>423860</v>
      </c>
      <c r="M18" s="42">
        <f t="shared" si="6"/>
        <v>0</v>
      </c>
      <c r="N18" s="87">
        <f t="shared" si="7"/>
        <v>423860</v>
      </c>
    </row>
    <row r="19" spans="1:14" ht="15.75">
      <c r="A19" s="6">
        <v>8</v>
      </c>
      <c r="B19" s="13" t="s">
        <v>10</v>
      </c>
      <c r="C19" s="33"/>
      <c r="D19" s="38"/>
      <c r="E19" s="88">
        <f t="shared" si="2"/>
        <v>0</v>
      </c>
      <c r="F19" s="77"/>
      <c r="G19" s="38"/>
      <c r="H19" s="88">
        <f t="shared" si="3"/>
        <v>0</v>
      </c>
      <c r="I19" s="33"/>
      <c r="J19" s="38"/>
      <c r="K19" s="88">
        <f t="shared" si="4"/>
        <v>0</v>
      </c>
      <c r="L19" s="33">
        <f t="shared" si="5"/>
        <v>0</v>
      </c>
      <c r="M19" s="38">
        <f t="shared" si="6"/>
        <v>0</v>
      </c>
      <c r="N19" s="88">
        <f t="shared" si="7"/>
        <v>0</v>
      </c>
    </row>
    <row r="20" spans="1:14" ht="15.75">
      <c r="A20" s="2">
        <v>9</v>
      </c>
      <c r="B20" s="15" t="s">
        <v>11</v>
      </c>
      <c r="C20" s="34"/>
      <c r="D20" s="39"/>
      <c r="E20" s="85">
        <f t="shared" si="2"/>
        <v>0</v>
      </c>
      <c r="F20" s="74"/>
      <c r="G20" s="39"/>
      <c r="H20" s="85">
        <f t="shared" si="3"/>
        <v>0</v>
      </c>
      <c r="I20" s="34"/>
      <c r="J20" s="39"/>
      <c r="K20" s="85">
        <f t="shared" si="4"/>
        <v>0</v>
      </c>
      <c r="L20" s="34">
        <f t="shared" si="5"/>
        <v>0</v>
      </c>
      <c r="M20" s="39">
        <f t="shared" si="6"/>
        <v>0</v>
      </c>
      <c r="N20" s="85">
        <f t="shared" si="7"/>
        <v>0</v>
      </c>
    </row>
    <row r="21" spans="1:14" ht="15.75">
      <c r="A21" s="6">
        <v>10</v>
      </c>
      <c r="B21" s="13" t="s">
        <v>12</v>
      </c>
      <c r="C21" s="34"/>
      <c r="D21" s="39"/>
      <c r="E21" s="85">
        <f t="shared" si="2"/>
        <v>0</v>
      </c>
      <c r="F21" s="74"/>
      <c r="G21" s="39"/>
      <c r="H21" s="85">
        <f t="shared" si="3"/>
        <v>0</v>
      </c>
      <c r="I21" s="34"/>
      <c r="J21" s="39"/>
      <c r="K21" s="85">
        <f t="shared" si="4"/>
        <v>0</v>
      </c>
      <c r="L21" s="34">
        <f t="shared" si="5"/>
        <v>0</v>
      </c>
      <c r="M21" s="39">
        <f t="shared" si="6"/>
        <v>0</v>
      </c>
      <c r="N21" s="85">
        <f t="shared" si="7"/>
        <v>0</v>
      </c>
    </row>
    <row r="22" spans="1:14" ht="15.75">
      <c r="A22" s="2">
        <v>11</v>
      </c>
      <c r="B22" s="25" t="s">
        <v>73</v>
      </c>
      <c r="C22" s="34"/>
      <c r="D22" s="39"/>
      <c r="E22" s="85">
        <f t="shared" si="2"/>
        <v>0</v>
      </c>
      <c r="F22" s="74"/>
      <c r="G22" s="39"/>
      <c r="H22" s="85">
        <f t="shared" si="3"/>
        <v>0</v>
      </c>
      <c r="I22" s="34"/>
      <c r="J22" s="39"/>
      <c r="K22" s="85">
        <f t="shared" si="4"/>
        <v>0</v>
      </c>
      <c r="L22" s="34">
        <f t="shared" si="5"/>
        <v>0</v>
      </c>
      <c r="M22" s="39">
        <f t="shared" si="6"/>
        <v>0</v>
      </c>
      <c r="N22" s="85">
        <f t="shared" si="7"/>
        <v>0</v>
      </c>
    </row>
    <row r="23" spans="1:14" ht="16.5" thickBot="1">
      <c r="A23" s="1">
        <v>12</v>
      </c>
      <c r="B23" s="26" t="s">
        <v>74</v>
      </c>
      <c r="C23" s="35"/>
      <c r="D23" s="40"/>
      <c r="E23" s="89">
        <f t="shared" si="2"/>
        <v>0</v>
      </c>
      <c r="F23" s="78"/>
      <c r="G23" s="40"/>
      <c r="H23" s="89">
        <f t="shared" si="3"/>
        <v>0</v>
      </c>
      <c r="I23" s="35"/>
      <c r="J23" s="40"/>
      <c r="K23" s="89">
        <f t="shared" si="4"/>
        <v>0</v>
      </c>
      <c r="L23" s="35">
        <f t="shared" si="5"/>
        <v>0</v>
      </c>
      <c r="M23" s="40">
        <f t="shared" si="6"/>
        <v>0</v>
      </c>
      <c r="N23" s="89">
        <f t="shared" si="7"/>
        <v>0</v>
      </c>
    </row>
    <row r="24" spans="1:14" ht="16.5" thickBot="1">
      <c r="A24" s="5">
        <v>13</v>
      </c>
      <c r="B24" s="27" t="s">
        <v>13</v>
      </c>
      <c r="C24" s="41">
        <f t="shared" ref="C24:J24" si="10">SUM(C19:C23)</f>
        <v>0</v>
      </c>
      <c r="D24" s="42">
        <f t="shared" si="10"/>
        <v>0</v>
      </c>
      <c r="E24" s="87">
        <f t="shared" si="2"/>
        <v>0</v>
      </c>
      <c r="F24" s="76">
        <f t="shared" si="10"/>
        <v>0</v>
      </c>
      <c r="G24" s="42">
        <f t="shared" si="10"/>
        <v>0</v>
      </c>
      <c r="H24" s="87">
        <f t="shared" si="3"/>
        <v>0</v>
      </c>
      <c r="I24" s="41">
        <f t="shared" si="10"/>
        <v>0</v>
      </c>
      <c r="J24" s="42">
        <f t="shared" si="10"/>
        <v>0</v>
      </c>
      <c r="K24" s="87">
        <f t="shared" si="4"/>
        <v>0</v>
      </c>
      <c r="L24" s="41">
        <f t="shared" si="5"/>
        <v>0</v>
      </c>
      <c r="M24" s="42">
        <f t="shared" si="6"/>
        <v>0</v>
      </c>
      <c r="N24" s="87">
        <f t="shared" si="7"/>
        <v>0</v>
      </c>
    </row>
    <row r="25" spans="1:14" ht="15.75">
      <c r="A25" s="6">
        <v>14</v>
      </c>
      <c r="B25" s="13" t="s">
        <v>14</v>
      </c>
      <c r="C25" s="33"/>
      <c r="D25" s="38"/>
      <c r="E25" s="88">
        <f t="shared" si="2"/>
        <v>0</v>
      </c>
      <c r="F25" s="77"/>
      <c r="G25" s="38"/>
      <c r="H25" s="88">
        <f t="shared" si="3"/>
        <v>0</v>
      </c>
      <c r="I25" s="33"/>
      <c r="J25" s="38"/>
      <c r="K25" s="88">
        <f t="shared" si="4"/>
        <v>0</v>
      </c>
      <c r="L25" s="33">
        <f t="shared" si="5"/>
        <v>0</v>
      </c>
      <c r="M25" s="38">
        <f t="shared" si="6"/>
        <v>0</v>
      </c>
      <c r="N25" s="88">
        <f t="shared" si="7"/>
        <v>0</v>
      </c>
    </row>
    <row r="26" spans="1:14" ht="15.75">
      <c r="A26" s="2">
        <v>15</v>
      </c>
      <c r="B26" s="15" t="s">
        <v>15</v>
      </c>
      <c r="C26" s="34"/>
      <c r="D26" s="39"/>
      <c r="E26" s="85">
        <f t="shared" si="2"/>
        <v>0</v>
      </c>
      <c r="F26" s="74"/>
      <c r="G26" s="39"/>
      <c r="H26" s="85">
        <f t="shared" si="3"/>
        <v>0</v>
      </c>
      <c r="I26" s="34"/>
      <c r="J26" s="39"/>
      <c r="K26" s="85">
        <f t="shared" si="4"/>
        <v>0</v>
      </c>
      <c r="L26" s="34">
        <f t="shared" si="5"/>
        <v>0</v>
      </c>
      <c r="M26" s="39">
        <f t="shared" si="6"/>
        <v>0</v>
      </c>
      <c r="N26" s="85">
        <f t="shared" si="7"/>
        <v>0</v>
      </c>
    </row>
    <row r="27" spans="1:14" ht="15.75">
      <c r="A27" s="6">
        <v>16</v>
      </c>
      <c r="B27" s="13" t="s">
        <v>16</v>
      </c>
      <c r="C27" s="34"/>
      <c r="D27" s="39"/>
      <c r="E27" s="85">
        <f t="shared" si="2"/>
        <v>0</v>
      </c>
      <c r="F27" s="74"/>
      <c r="G27" s="39"/>
      <c r="H27" s="85">
        <f t="shared" si="3"/>
        <v>0</v>
      </c>
      <c r="I27" s="34"/>
      <c r="J27" s="39"/>
      <c r="K27" s="85">
        <f t="shared" si="4"/>
        <v>0</v>
      </c>
      <c r="L27" s="34">
        <f t="shared" si="5"/>
        <v>0</v>
      </c>
      <c r="M27" s="39">
        <f t="shared" si="6"/>
        <v>0</v>
      </c>
      <c r="N27" s="85">
        <f t="shared" si="7"/>
        <v>0</v>
      </c>
    </row>
    <row r="28" spans="1:14" ht="15.75">
      <c r="A28" s="2">
        <v>17</v>
      </c>
      <c r="B28" s="28" t="s">
        <v>17</v>
      </c>
      <c r="C28" s="34"/>
      <c r="D28" s="39"/>
      <c r="E28" s="85">
        <f t="shared" si="2"/>
        <v>0</v>
      </c>
      <c r="F28" s="74"/>
      <c r="G28" s="39"/>
      <c r="H28" s="85">
        <f t="shared" si="3"/>
        <v>0</v>
      </c>
      <c r="I28" s="34"/>
      <c r="J28" s="39"/>
      <c r="K28" s="85">
        <f t="shared" si="4"/>
        <v>0</v>
      </c>
      <c r="L28" s="34">
        <f t="shared" si="5"/>
        <v>0</v>
      </c>
      <c r="M28" s="39">
        <f t="shared" si="6"/>
        <v>0</v>
      </c>
      <c r="N28" s="85">
        <f t="shared" si="7"/>
        <v>0</v>
      </c>
    </row>
    <row r="29" spans="1:14" ht="16.5" thickBot="1">
      <c r="A29" s="8">
        <v>18</v>
      </c>
      <c r="B29" s="29" t="s">
        <v>18</v>
      </c>
      <c r="C29" s="35"/>
      <c r="D29" s="40"/>
      <c r="E29" s="89">
        <f t="shared" si="2"/>
        <v>0</v>
      </c>
      <c r="F29" s="78"/>
      <c r="G29" s="40"/>
      <c r="H29" s="89">
        <f t="shared" si="3"/>
        <v>0</v>
      </c>
      <c r="I29" s="35"/>
      <c r="J29" s="40"/>
      <c r="K29" s="89">
        <f t="shared" si="4"/>
        <v>0</v>
      </c>
      <c r="L29" s="35">
        <f t="shared" si="5"/>
        <v>0</v>
      </c>
      <c r="M29" s="40">
        <f t="shared" si="6"/>
        <v>0</v>
      </c>
      <c r="N29" s="89">
        <f t="shared" si="7"/>
        <v>0</v>
      </c>
    </row>
    <row r="30" spans="1:14" ht="15.75">
      <c r="A30" s="6">
        <v>19</v>
      </c>
      <c r="B30" s="13" t="s">
        <v>19</v>
      </c>
      <c r="C30" s="33"/>
      <c r="D30" s="38"/>
      <c r="E30" s="88">
        <f t="shared" si="2"/>
        <v>0</v>
      </c>
      <c r="F30" s="77"/>
      <c r="G30" s="38"/>
      <c r="H30" s="88">
        <f t="shared" si="3"/>
        <v>0</v>
      </c>
      <c r="I30" s="33"/>
      <c r="J30" s="38"/>
      <c r="K30" s="88">
        <f t="shared" si="4"/>
        <v>0</v>
      </c>
      <c r="L30" s="33">
        <f t="shared" si="5"/>
        <v>0</v>
      </c>
      <c r="M30" s="38">
        <f t="shared" si="6"/>
        <v>0</v>
      </c>
      <c r="N30" s="88">
        <f t="shared" si="7"/>
        <v>0</v>
      </c>
    </row>
    <row r="31" spans="1:14" ht="16.5" thickBot="1">
      <c r="A31" s="3">
        <v>20</v>
      </c>
      <c r="B31" s="24" t="s">
        <v>20</v>
      </c>
      <c r="C31" s="35"/>
      <c r="D31" s="40"/>
      <c r="E31" s="89">
        <f t="shared" si="2"/>
        <v>0</v>
      </c>
      <c r="F31" s="78"/>
      <c r="G31" s="40"/>
      <c r="H31" s="89">
        <f t="shared" si="3"/>
        <v>0</v>
      </c>
      <c r="I31" s="35"/>
      <c r="J31" s="40"/>
      <c r="K31" s="89">
        <f t="shared" si="4"/>
        <v>0</v>
      </c>
      <c r="L31" s="35">
        <f t="shared" si="5"/>
        <v>0</v>
      </c>
      <c r="M31" s="40">
        <f t="shared" si="6"/>
        <v>0</v>
      </c>
      <c r="N31" s="89">
        <f t="shared" si="7"/>
        <v>0</v>
      </c>
    </row>
    <row r="32" spans="1:14" ht="16.5" thickBot="1">
      <c r="A32" s="5">
        <v>21</v>
      </c>
      <c r="B32" s="20" t="s">
        <v>21</v>
      </c>
      <c r="C32" s="41">
        <f t="shared" ref="C32:J32" si="11">SUM(C30:C31)</f>
        <v>0</v>
      </c>
      <c r="D32" s="42">
        <f t="shared" si="11"/>
        <v>0</v>
      </c>
      <c r="E32" s="87">
        <f t="shared" si="2"/>
        <v>0</v>
      </c>
      <c r="F32" s="76">
        <f t="shared" si="11"/>
        <v>0</v>
      </c>
      <c r="G32" s="42">
        <f t="shared" si="11"/>
        <v>0</v>
      </c>
      <c r="H32" s="87">
        <f t="shared" si="3"/>
        <v>0</v>
      </c>
      <c r="I32" s="41">
        <f t="shared" si="11"/>
        <v>0</v>
      </c>
      <c r="J32" s="42">
        <f t="shared" si="11"/>
        <v>0</v>
      </c>
      <c r="K32" s="87">
        <f t="shared" si="4"/>
        <v>0</v>
      </c>
      <c r="L32" s="41">
        <f t="shared" si="5"/>
        <v>0</v>
      </c>
      <c r="M32" s="42">
        <f t="shared" si="6"/>
        <v>0</v>
      </c>
      <c r="N32" s="87">
        <f t="shared" si="7"/>
        <v>0</v>
      </c>
    </row>
    <row r="33" spans="1:14" ht="15.75">
      <c r="A33" s="7">
        <v>22</v>
      </c>
      <c r="B33" s="24" t="s">
        <v>22</v>
      </c>
      <c r="C33" s="33"/>
      <c r="D33" s="38"/>
      <c r="E33" s="88">
        <f t="shared" si="2"/>
        <v>0</v>
      </c>
      <c r="F33" s="77"/>
      <c r="G33" s="38"/>
      <c r="H33" s="88">
        <f t="shared" si="3"/>
        <v>0</v>
      </c>
      <c r="I33" s="33"/>
      <c r="J33" s="38"/>
      <c r="K33" s="88">
        <f t="shared" si="4"/>
        <v>0</v>
      </c>
      <c r="L33" s="33">
        <f t="shared" si="5"/>
        <v>0</v>
      </c>
      <c r="M33" s="38">
        <f t="shared" si="6"/>
        <v>0</v>
      </c>
      <c r="N33" s="88">
        <f t="shared" si="7"/>
        <v>0</v>
      </c>
    </row>
    <row r="34" spans="1:14" ht="15.75">
      <c r="A34" s="6">
        <v>23</v>
      </c>
      <c r="B34" s="15" t="s">
        <v>23</v>
      </c>
      <c r="C34" s="34"/>
      <c r="D34" s="39"/>
      <c r="E34" s="85">
        <f t="shared" si="2"/>
        <v>0</v>
      </c>
      <c r="F34" s="74"/>
      <c r="G34" s="39"/>
      <c r="H34" s="85">
        <f t="shared" si="3"/>
        <v>0</v>
      </c>
      <c r="I34" s="34"/>
      <c r="J34" s="39"/>
      <c r="K34" s="85">
        <f t="shared" si="4"/>
        <v>0</v>
      </c>
      <c r="L34" s="34">
        <f t="shared" si="5"/>
        <v>0</v>
      </c>
      <c r="M34" s="39">
        <f t="shared" si="6"/>
        <v>0</v>
      </c>
      <c r="N34" s="85">
        <f t="shared" si="7"/>
        <v>0</v>
      </c>
    </row>
    <row r="35" spans="1:14" ht="16.5" thickBot="1">
      <c r="A35" s="2">
        <v>24</v>
      </c>
      <c r="B35" s="15" t="s">
        <v>24</v>
      </c>
      <c r="C35" s="35"/>
      <c r="D35" s="40"/>
      <c r="E35" s="89">
        <f t="shared" si="2"/>
        <v>0</v>
      </c>
      <c r="F35" s="78"/>
      <c r="G35" s="40"/>
      <c r="H35" s="89">
        <f t="shared" si="3"/>
        <v>0</v>
      </c>
      <c r="I35" s="35"/>
      <c r="J35" s="40"/>
      <c r="K35" s="89">
        <f t="shared" si="4"/>
        <v>0</v>
      </c>
      <c r="L35" s="35">
        <f t="shared" si="5"/>
        <v>0</v>
      </c>
      <c r="M35" s="40">
        <f t="shared" si="6"/>
        <v>0</v>
      </c>
      <c r="N35" s="89">
        <f t="shared" si="7"/>
        <v>0</v>
      </c>
    </row>
    <row r="36" spans="1:14" ht="16.5" thickBot="1">
      <c r="A36" s="5">
        <v>25</v>
      </c>
      <c r="B36" s="20" t="s">
        <v>75</v>
      </c>
      <c r="C36" s="41">
        <f>SUM(C18,C24,C25:C29,C32,C33:C35)</f>
        <v>228126</v>
      </c>
      <c r="D36" s="42">
        <f>SUM(D18,D24,D25:D29,D32,D33:D35)</f>
        <v>0</v>
      </c>
      <c r="E36" s="87">
        <f t="shared" si="2"/>
        <v>228126</v>
      </c>
      <c r="F36" s="76">
        <f>SUM(F18,F24,F25:F29,F32,F33:F35)</f>
        <v>106075</v>
      </c>
      <c r="G36" s="42">
        <f>SUM(G18,G24,G25:G29,G32,G33:G35)</f>
        <v>0</v>
      </c>
      <c r="H36" s="87">
        <f t="shared" si="3"/>
        <v>106075</v>
      </c>
      <c r="I36" s="41">
        <f>SUM(I18,I24,I25:I29,I32,I33:I35)</f>
        <v>89659</v>
      </c>
      <c r="J36" s="42">
        <f>SUM(J18,J24,J25:J29,J32,J33:J35)</f>
        <v>0</v>
      </c>
      <c r="K36" s="87">
        <f t="shared" si="4"/>
        <v>89659</v>
      </c>
      <c r="L36" s="41">
        <f t="shared" si="5"/>
        <v>423860</v>
      </c>
      <c r="M36" s="42">
        <f t="shared" si="6"/>
        <v>0</v>
      </c>
      <c r="N36" s="87">
        <f t="shared" si="7"/>
        <v>423860</v>
      </c>
    </row>
    <row r="37" spans="1:14" ht="15.75">
      <c r="A37" s="7">
        <v>26</v>
      </c>
      <c r="B37" s="30" t="s">
        <v>43</v>
      </c>
      <c r="C37" s="33"/>
      <c r="D37" s="38"/>
      <c r="E37" s="88">
        <f t="shared" si="2"/>
        <v>0</v>
      </c>
      <c r="F37" s="77"/>
      <c r="G37" s="38"/>
      <c r="H37" s="88">
        <f t="shared" si="3"/>
        <v>0</v>
      </c>
      <c r="I37" s="33"/>
      <c r="J37" s="38"/>
      <c r="K37" s="88">
        <f t="shared" si="4"/>
        <v>0</v>
      </c>
      <c r="L37" s="33">
        <f t="shared" si="5"/>
        <v>0</v>
      </c>
      <c r="M37" s="38">
        <f t="shared" si="6"/>
        <v>0</v>
      </c>
      <c r="N37" s="88">
        <f t="shared" si="7"/>
        <v>0</v>
      </c>
    </row>
    <row r="38" spans="1:14" ht="15.75">
      <c r="A38" s="6">
        <v>27</v>
      </c>
      <c r="B38" s="13" t="s">
        <v>25</v>
      </c>
      <c r="C38" s="34"/>
      <c r="D38" s="39"/>
      <c r="E38" s="85">
        <f t="shared" si="2"/>
        <v>0</v>
      </c>
      <c r="F38" s="74"/>
      <c r="G38" s="39"/>
      <c r="H38" s="85">
        <f t="shared" si="3"/>
        <v>0</v>
      </c>
      <c r="I38" s="34"/>
      <c r="J38" s="39"/>
      <c r="K38" s="85">
        <f t="shared" si="4"/>
        <v>0</v>
      </c>
      <c r="L38" s="34">
        <f t="shared" si="5"/>
        <v>0</v>
      </c>
      <c r="M38" s="39">
        <f t="shared" si="6"/>
        <v>0</v>
      </c>
      <c r="N38" s="85">
        <f t="shared" si="7"/>
        <v>0</v>
      </c>
    </row>
    <row r="39" spans="1:14" ht="16.5" thickBot="1">
      <c r="A39" s="3">
        <v>28</v>
      </c>
      <c r="B39" s="24" t="s">
        <v>26</v>
      </c>
      <c r="C39" s="35"/>
      <c r="D39" s="40"/>
      <c r="E39" s="89">
        <f t="shared" si="2"/>
        <v>0</v>
      </c>
      <c r="F39" s="78"/>
      <c r="G39" s="40"/>
      <c r="H39" s="89">
        <f t="shared" si="3"/>
        <v>0</v>
      </c>
      <c r="I39" s="35"/>
      <c r="J39" s="40"/>
      <c r="K39" s="89">
        <f t="shared" si="4"/>
        <v>0</v>
      </c>
      <c r="L39" s="35">
        <f t="shared" si="5"/>
        <v>0</v>
      </c>
      <c r="M39" s="40">
        <f t="shared" si="6"/>
        <v>0</v>
      </c>
      <c r="N39" s="89">
        <f t="shared" si="7"/>
        <v>0</v>
      </c>
    </row>
    <row r="40" spans="1:14" ht="16.5" thickBot="1">
      <c r="A40" s="5">
        <v>29</v>
      </c>
      <c r="B40" s="20" t="s">
        <v>76</v>
      </c>
      <c r="C40" s="41">
        <f t="shared" ref="C40:J40" si="12">SUM(C37:C39)</f>
        <v>0</v>
      </c>
      <c r="D40" s="42">
        <f t="shared" si="12"/>
        <v>0</v>
      </c>
      <c r="E40" s="87">
        <f t="shared" si="2"/>
        <v>0</v>
      </c>
      <c r="F40" s="76">
        <f t="shared" si="12"/>
        <v>0</v>
      </c>
      <c r="G40" s="42">
        <f t="shared" si="12"/>
        <v>0</v>
      </c>
      <c r="H40" s="87">
        <f t="shared" si="3"/>
        <v>0</v>
      </c>
      <c r="I40" s="41">
        <f t="shared" si="12"/>
        <v>0</v>
      </c>
      <c r="J40" s="42">
        <f t="shared" si="12"/>
        <v>0</v>
      </c>
      <c r="K40" s="87">
        <f t="shared" si="4"/>
        <v>0</v>
      </c>
      <c r="L40" s="41">
        <f t="shared" si="5"/>
        <v>0</v>
      </c>
      <c r="M40" s="42">
        <f t="shared" si="6"/>
        <v>0</v>
      </c>
      <c r="N40" s="87">
        <f t="shared" si="7"/>
        <v>0</v>
      </c>
    </row>
    <row r="41" spans="1:14" ht="16.5" thickBot="1">
      <c r="A41" s="111" t="s">
        <v>77</v>
      </c>
      <c r="B41" s="112"/>
      <c r="C41" s="45">
        <f t="shared" ref="C41:J41" si="13">SUM(C36,C40)</f>
        <v>228126</v>
      </c>
      <c r="D41" s="46">
        <f t="shared" si="13"/>
        <v>0</v>
      </c>
      <c r="E41" s="90">
        <f t="shared" si="2"/>
        <v>228126</v>
      </c>
      <c r="F41" s="79">
        <f t="shared" si="13"/>
        <v>106075</v>
      </c>
      <c r="G41" s="46">
        <f t="shared" si="13"/>
        <v>0</v>
      </c>
      <c r="H41" s="90">
        <f t="shared" si="3"/>
        <v>106075</v>
      </c>
      <c r="I41" s="45">
        <f t="shared" si="13"/>
        <v>89659</v>
      </c>
      <c r="J41" s="46">
        <f t="shared" si="13"/>
        <v>0</v>
      </c>
      <c r="K41" s="90">
        <f t="shared" si="4"/>
        <v>89659</v>
      </c>
      <c r="L41" s="45">
        <f t="shared" si="5"/>
        <v>423860</v>
      </c>
      <c r="M41" s="46">
        <f t="shared" si="6"/>
        <v>0</v>
      </c>
      <c r="N41" s="90">
        <f t="shared" si="7"/>
        <v>423860</v>
      </c>
    </row>
    <row r="42" spans="1:14" ht="29.25" customHeight="1" thickTop="1" thickBot="1">
      <c r="A42" s="113" t="s">
        <v>27</v>
      </c>
      <c r="B42" s="114"/>
      <c r="C42" s="47"/>
      <c r="D42" s="48"/>
      <c r="E42" s="91"/>
      <c r="F42" s="10"/>
      <c r="G42" s="48"/>
      <c r="H42" s="91"/>
      <c r="I42" s="47"/>
      <c r="J42" s="48"/>
      <c r="K42" s="91"/>
      <c r="L42" s="47"/>
      <c r="M42" s="48"/>
      <c r="N42" s="91"/>
    </row>
    <row r="43" spans="1:14" ht="15.75">
      <c r="A43" s="6">
        <v>30</v>
      </c>
      <c r="B43" s="12" t="s">
        <v>79</v>
      </c>
      <c r="C43" s="33"/>
      <c r="D43" s="38"/>
      <c r="E43" s="88">
        <f t="shared" si="2"/>
        <v>0</v>
      </c>
      <c r="F43" s="77"/>
      <c r="G43" s="38"/>
      <c r="H43" s="88">
        <f t="shared" si="3"/>
        <v>0</v>
      </c>
      <c r="I43" s="33"/>
      <c r="J43" s="38"/>
      <c r="K43" s="88">
        <f t="shared" si="4"/>
        <v>0</v>
      </c>
      <c r="L43" s="33">
        <f t="shared" si="5"/>
        <v>0</v>
      </c>
      <c r="M43" s="38">
        <f t="shared" si="6"/>
        <v>0</v>
      </c>
      <c r="N43" s="88">
        <f t="shared" si="7"/>
        <v>0</v>
      </c>
    </row>
    <row r="44" spans="1:14" ht="15.75">
      <c r="A44" s="6">
        <v>31</v>
      </c>
      <c r="B44" s="14" t="s">
        <v>78</v>
      </c>
      <c r="C44" s="33">
        <v>6261</v>
      </c>
      <c r="D44" s="38"/>
      <c r="E44" s="88">
        <f t="shared" si="2"/>
        <v>6261</v>
      </c>
      <c r="F44" s="77">
        <v>6300</v>
      </c>
      <c r="G44" s="38"/>
      <c r="H44" s="88">
        <f t="shared" si="3"/>
        <v>6300</v>
      </c>
      <c r="I44" s="33">
        <v>7337</v>
      </c>
      <c r="J44" s="38"/>
      <c r="K44" s="88">
        <f t="shared" si="4"/>
        <v>7337</v>
      </c>
      <c r="L44" s="33">
        <f t="shared" si="5"/>
        <v>19898</v>
      </c>
      <c r="M44" s="38">
        <f t="shared" si="6"/>
        <v>0</v>
      </c>
      <c r="N44" s="88">
        <f t="shared" si="7"/>
        <v>19898</v>
      </c>
    </row>
    <row r="45" spans="1:14" ht="15.75">
      <c r="A45" s="6">
        <v>32</v>
      </c>
      <c r="B45" s="14" t="s">
        <v>80</v>
      </c>
      <c r="C45" s="33"/>
      <c r="D45" s="38"/>
      <c r="E45" s="88">
        <f t="shared" si="2"/>
        <v>0</v>
      </c>
      <c r="F45" s="77"/>
      <c r="G45" s="38"/>
      <c r="H45" s="88">
        <f t="shared" si="3"/>
        <v>0</v>
      </c>
      <c r="I45" s="33"/>
      <c r="J45" s="38"/>
      <c r="K45" s="88">
        <f t="shared" si="4"/>
        <v>0</v>
      </c>
      <c r="L45" s="33">
        <f t="shared" si="5"/>
        <v>0</v>
      </c>
      <c r="M45" s="38">
        <f t="shared" si="6"/>
        <v>0</v>
      </c>
      <c r="N45" s="88">
        <f t="shared" si="7"/>
        <v>0</v>
      </c>
    </row>
    <row r="46" spans="1:14" ht="15.75">
      <c r="A46" s="6">
        <v>33</v>
      </c>
      <c r="B46" s="13" t="s">
        <v>28</v>
      </c>
      <c r="C46" s="34"/>
      <c r="D46" s="39"/>
      <c r="E46" s="85">
        <f t="shared" si="2"/>
        <v>0</v>
      </c>
      <c r="F46" s="74"/>
      <c r="G46" s="39"/>
      <c r="H46" s="85">
        <f t="shared" si="3"/>
        <v>0</v>
      </c>
      <c r="I46" s="34"/>
      <c r="J46" s="39"/>
      <c r="K46" s="85">
        <f t="shared" si="4"/>
        <v>0</v>
      </c>
      <c r="L46" s="34">
        <f t="shared" si="5"/>
        <v>0</v>
      </c>
      <c r="M46" s="39">
        <f t="shared" si="6"/>
        <v>0</v>
      </c>
      <c r="N46" s="85">
        <f t="shared" si="7"/>
        <v>0</v>
      </c>
    </row>
    <row r="47" spans="1:14" ht="31.5">
      <c r="A47" s="6">
        <v>34</v>
      </c>
      <c r="B47" s="14" t="s">
        <v>29</v>
      </c>
      <c r="C47" s="34"/>
      <c r="D47" s="39"/>
      <c r="E47" s="85">
        <f t="shared" si="2"/>
        <v>0</v>
      </c>
      <c r="F47" s="74"/>
      <c r="G47" s="39"/>
      <c r="H47" s="85">
        <f t="shared" si="3"/>
        <v>0</v>
      </c>
      <c r="I47" s="34"/>
      <c r="J47" s="39"/>
      <c r="K47" s="85">
        <f t="shared" si="4"/>
        <v>0</v>
      </c>
      <c r="L47" s="34">
        <f t="shared" si="5"/>
        <v>0</v>
      </c>
      <c r="M47" s="39">
        <f t="shared" si="6"/>
        <v>0</v>
      </c>
      <c r="N47" s="85">
        <f t="shared" si="7"/>
        <v>0</v>
      </c>
    </row>
    <row r="48" spans="1:14" ht="15.75">
      <c r="A48" s="6">
        <v>35</v>
      </c>
      <c r="B48" s="15" t="s">
        <v>30</v>
      </c>
      <c r="C48" s="34">
        <v>221865</v>
      </c>
      <c r="D48" s="39"/>
      <c r="E48" s="85">
        <f t="shared" si="2"/>
        <v>221865</v>
      </c>
      <c r="F48" s="74">
        <v>99775</v>
      </c>
      <c r="G48" s="39"/>
      <c r="H48" s="85">
        <f t="shared" si="3"/>
        <v>99775</v>
      </c>
      <c r="I48" s="34">
        <v>82322</v>
      </c>
      <c r="J48" s="39"/>
      <c r="K48" s="85">
        <f t="shared" si="4"/>
        <v>82322</v>
      </c>
      <c r="L48" s="34">
        <f t="shared" si="5"/>
        <v>403962</v>
      </c>
      <c r="M48" s="39">
        <f t="shared" si="6"/>
        <v>0</v>
      </c>
      <c r="N48" s="85">
        <f t="shared" si="7"/>
        <v>403962</v>
      </c>
    </row>
    <row r="49" spans="1:14" ht="15.75">
      <c r="A49" s="6">
        <v>36</v>
      </c>
      <c r="B49" s="15" t="s">
        <v>31</v>
      </c>
      <c r="C49" s="34"/>
      <c r="D49" s="39"/>
      <c r="E49" s="85">
        <f t="shared" si="2"/>
        <v>0</v>
      </c>
      <c r="F49" s="74"/>
      <c r="G49" s="39"/>
      <c r="H49" s="85">
        <f t="shared" si="3"/>
        <v>0</v>
      </c>
      <c r="I49" s="34"/>
      <c r="J49" s="39"/>
      <c r="K49" s="85">
        <f t="shared" si="4"/>
        <v>0</v>
      </c>
      <c r="L49" s="34">
        <f t="shared" si="5"/>
        <v>0</v>
      </c>
      <c r="M49" s="39">
        <f t="shared" si="6"/>
        <v>0</v>
      </c>
      <c r="N49" s="85">
        <f t="shared" si="7"/>
        <v>0</v>
      </c>
    </row>
    <row r="50" spans="1:14" ht="15.75">
      <c r="A50" s="6">
        <v>37</v>
      </c>
      <c r="B50" s="15" t="s">
        <v>32</v>
      </c>
      <c r="C50" s="34"/>
      <c r="D50" s="39"/>
      <c r="E50" s="85">
        <f t="shared" si="2"/>
        <v>0</v>
      </c>
      <c r="F50" s="74"/>
      <c r="G50" s="39"/>
      <c r="H50" s="85">
        <f t="shared" si="3"/>
        <v>0</v>
      </c>
      <c r="I50" s="34"/>
      <c r="J50" s="39"/>
      <c r="K50" s="85">
        <f t="shared" si="4"/>
        <v>0</v>
      </c>
      <c r="L50" s="34">
        <f t="shared" si="5"/>
        <v>0</v>
      </c>
      <c r="M50" s="39">
        <f t="shared" si="6"/>
        <v>0</v>
      </c>
      <c r="N50" s="85">
        <f t="shared" si="7"/>
        <v>0</v>
      </c>
    </row>
    <row r="51" spans="1:14" ht="15.75">
      <c r="A51" s="6">
        <v>38</v>
      </c>
      <c r="B51" s="15" t="s">
        <v>33</v>
      </c>
      <c r="C51" s="34"/>
      <c r="D51" s="39"/>
      <c r="E51" s="85">
        <f t="shared" si="2"/>
        <v>0</v>
      </c>
      <c r="F51" s="74"/>
      <c r="G51" s="39"/>
      <c r="H51" s="85">
        <f t="shared" si="3"/>
        <v>0</v>
      </c>
      <c r="I51" s="34"/>
      <c r="J51" s="39"/>
      <c r="K51" s="85">
        <f t="shared" si="4"/>
        <v>0</v>
      </c>
      <c r="L51" s="34">
        <f t="shared" si="5"/>
        <v>0</v>
      </c>
      <c r="M51" s="39">
        <f t="shared" si="6"/>
        <v>0</v>
      </c>
      <c r="N51" s="85">
        <f t="shared" si="7"/>
        <v>0</v>
      </c>
    </row>
    <row r="52" spans="1:14" ht="15.75">
      <c r="A52" s="4">
        <v>39</v>
      </c>
      <c r="B52" s="16" t="s">
        <v>34</v>
      </c>
      <c r="C52" s="49"/>
      <c r="D52" s="50"/>
      <c r="E52" s="92">
        <f t="shared" si="2"/>
        <v>0</v>
      </c>
      <c r="F52" s="80"/>
      <c r="G52" s="50"/>
      <c r="H52" s="92">
        <f t="shared" si="3"/>
        <v>0</v>
      </c>
      <c r="I52" s="49"/>
      <c r="J52" s="50"/>
      <c r="K52" s="92">
        <f t="shared" si="4"/>
        <v>0</v>
      </c>
      <c r="L52" s="49">
        <f t="shared" si="5"/>
        <v>0</v>
      </c>
      <c r="M52" s="50">
        <f t="shared" si="6"/>
        <v>0</v>
      </c>
      <c r="N52" s="92">
        <f t="shared" si="7"/>
        <v>0</v>
      </c>
    </row>
    <row r="53" spans="1:14" ht="15.75">
      <c r="A53" s="6">
        <v>40</v>
      </c>
      <c r="B53" s="15" t="s">
        <v>35</v>
      </c>
      <c r="C53" s="34"/>
      <c r="D53" s="39"/>
      <c r="E53" s="85">
        <f t="shared" si="2"/>
        <v>0</v>
      </c>
      <c r="F53" s="74"/>
      <c r="G53" s="39"/>
      <c r="H53" s="85">
        <f t="shared" si="3"/>
        <v>0</v>
      </c>
      <c r="I53" s="34"/>
      <c r="J53" s="39"/>
      <c r="K53" s="85">
        <f t="shared" si="4"/>
        <v>0</v>
      </c>
      <c r="L53" s="34">
        <f t="shared" si="5"/>
        <v>0</v>
      </c>
      <c r="M53" s="39">
        <f t="shared" si="6"/>
        <v>0</v>
      </c>
      <c r="N53" s="85">
        <f t="shared" si="7"/>
        <v>0</v>
      </c>
    </row>
    <row r="54" spans="1:14" ht="15.75">
      <c r="A54" s="6">
        <v>41</v>
      </c>
      <c r="B54" s="17" t="s">
        <v>36</v>
      </c>
      <c r="C54" s="34"/>
      <c r="D54" s="39"/>
      <c r="E54" s="85">
        <f t="shared" si="2"/>
        <v>0</v>
      </c>
      <c r="F54" s="74"/>
      <c r="G54" s="39"/>
      <c r="H54" s="85">
        <f t="shared" si="3"/>
        <v>0</v>
      </c>
      <c r="I54" s="34"/>
      <c r="J54" s="39"/>
      <c r="K54" s="85">
        <f t="shared" si="4"/>
        <v>0</v>
      </c>
      <c r="L54" s="34">
        <f t="shared" si="5"/>
        <v>0</v>
      </c>
      <c r="M54" s="39">
        <f t="shared" si="6"/>
        <v>0</v>
      </c>
      <c r="N54" s="85">
        <f t="shared" si="7"/>
        <v>0</v>
      </c>
    </row>
    <row r="55" spans="1:14" ht="16.5" thickBot="1">
      <c r="A55" s="1">
        <v>42</v>
      </c>
      <c r="B55" s="18" t="s">
        <v>37</v>
      </c>
      <c r="C55" s="35"/>
      <c r="D55" s="40"/>
      <c r="E55" s="89">
        <f t="shared" si="2"/>
        <v>0</v>
      </c>
      <c r="F55" s="78"/>
      <c r="G55" s="40"/>
      <c r="H55" s="89">
        <f t="shared" si="3"/>
        <v>0</v>
      </c>
      <c r="I55" s="35"/>
      <c r="J55" s="40"/>
      <c r="K55" s="89">
        <f t="shared" si="4"/>
        <v>0</v>
      </c>
      <c r="L55" s="35">
        <f t="shared" si="5"/>
        <v>0</v>
      </c>
      <c r="M55" s="40">
        <f t="shared" si="6"/>
        <v>0</v>
      </c>
      <c r="N55" s="89">
        <f t="shared" si="7"/>
        <v>0</v>
      </c>
    </row>
    <row r="56" spans="1:14" ht="33.75" customHeight="1" thickBot="1">
      <c r="A56" s="5">
        <v>43</v>
      </c>
      <c r="B56" s="19" t="s">
        <v>81</v>
      </c>
      <c r="C56" s="41">
        <f t="shared" ref="C56:J56" si="14">SUM(C48:C51,C53:C55)</f>
        <v>221865</v>
      </c>
      <c r="D56" s="42">
        <f t="shared" si="14"/>
        <v>0</v>
      </c>
      <c r="E56" s="87">
        <f t="shared" si="2"/>
        <v>221865</v>
      </c>
      <c r="F56" s="76">
        <f t="shared" si="14"/>
        <v>99775</v>
      </c>
      <c r="G56" s="42">
        <f t="shared" si="14"/>
        <v>0</v>
      </c>
      <c r="H56" s="87">
        <f t="shared" si="3"/>
        <v>99775</v>
      </c>
      <c r="I56" s="41">
        <f t="shared" si="14"/>
        <v>82322</v>
      </c>
      <c r="J56" s="42">
        <f t="shared" si="14"/>
        <v>0</v>
      </c>
      <c r="K56" s="87">
        <f t="shared" si="4"/>
        <v>82322</v>
      </c>
      <c r="L56" s="41">
        <f t="shared" si="5"/>
        <v>403962</v>
      </c>
      <c r="M56" s="42">
        <f t="shared" si="6"/>
        <v>0</v>
      </c>
      <c r="N56" s="87">
        <f t="shared" si="7"/>
        <v>403962</v>
      </c>
    </row>
    <row r="57" spans="1:14" ht="16.5" thickBot="1">
      <c r="A57" s="6">
        <v>44</v>
      </c>
      <c r="B57" s="13" t="s">
        <v>38</v>
      </c>
      <c r="C57" s="33"/>
      <c r="D57" s="38"/>
      <c r="E57" s="88">
        <f t="shared" si="2"/>
        <v>0</v>
      </c>
      <c r="F57" s="77"/>
      <c r="G57" s="38"/>
      <c r="H57" s="88">
        <f t="shared" si="3"/>
        <v>0</v>
      </c>
      <c r="I57" s="33"/>
      <c r="J57" s="38"/>
      <c r="K57" s="88">
        <f t="shared" si="4"/>
        <v>0</v>
      </c>
      <c r="L57" s="33">
        <f t="shared" si="5"/>
        <v>0</v>
      </c>
      <c r="M57" s="38">
        <f t="shared" si="6"/>
        <v>0</v>
      </c>
      <c r="N57" s="88">
        <f t="shared" si="7"/>
        <v>0</v>
      </c>
    </row>
    <row r="58" spans="1:14" ht="16.5" thickBot="1">
      <c r="A58" s="5">
        <v>45</v>
      </c>
      <c r="B58" s="19" t="s">
        <v>82</v>
      </c>
      <c r="C58" s="41">
        <f>C43+C44+C45+C46+C47+C56+C57</f>
        <v>228126</v>
      </c>
      <c r="D58" s="42">
        <f>D43+D44+D45+D46+D47+D56+D57</f>
        <v>0</v>
      </c>
      <c r="E58" s="87">
        <f t="shared" si="2"/>
        <v>228126</v>
      </c>
      <c r="F58" s="76">
        <f>F43+F44+F45+F46+F47+F56+F57</f>
        <v>106075</v>
      </c>
      <c r="G58" s="42">
        <f>G43+G44+G45+G46+G47+G56+G57</f>
        <v>0</v>
      </c>
      <c r="H58" s="87">
        <f t="shared" si="3"/>
        <v>106075</v>
      </c>
      <c r="I58" s="41">
        <f>I43+I44+I45+I46+I47+I56+I57</f>
        <v>89659</v>
      </c>
      <c r="J58" s="42">
        <f>J43+J44+J45+J46+J47+J56+J57</f>
        <v>0</v>
      </c>
      <c r="K58" s="87">
        <f t="shared" si="4"/>
        <v>89659</v>
      </c>
      <c r="L58" s="41">
        <f t="shared" si="5"/>
        <v>423860</v>
      </c>
      <c r="M58" s="42">
        <f t="shared" si="6"/>
        <v>0</v>
      </c>
      <c r="N58" s="87">
        <f t="shared" si="7"/>
        <v>423860</v>
      </c>
    </row>
    <row r="59" spans="1:14" ht="31.5">
      <c r="A59" s="64">
        <v>46</v>
      </c>
      <c r="B59" s="65" t="s">
        <v>87</v>
      </c>
      <c r="C59" s="67"/>
      <c r="D59" s="66"/>
      <c r="E59" s="93">
        <f t="shared" si="2"/>
        <v>0</v>
      </c>
      <c r="F59" s="81"/>
      <c r="G59" s="66"/>
      <c r="H59" s="93">
        <f t="shared" si="3"/>
        <v>0</v>
      </c>
      <c r="I59" s="67"/>
      <c r="J59" s="66"/>
      <c r="K59" s="93">
        <f t="shared" si="4"/>
        <v>0</v>
      </c>
      <c r="L59" s="67">
        <f t="shared" si="5"/>
        <v>0</v>
      </c>
      <c r="M59" s="66">
        <f t="shared" si="6"/>
        <v>0</v>
      </c>
      <c r="N59" s="93">
        <f t="shared" si="7"/>
        <v>0</v>
      </c>
    </row>
    <row r="60" spans="1:14" ht="31.5">
      <c r="A60" s="68">
        <v>47</v>
      </c>
      <c r="B60" s="69" t="s">
        <v>88</v>
      </c>
      <c r="C60" s="63"/>
      <c r="D60" s="70"/>
      <c r="E60" s="94">
        <f t="shared" si="2"/>
        <v>0</v>
      </c>
      <c r="F60" s="82"/>
      <c r="G60" s="70"/>
      <c r="H60" s="94">
        <f t="shared" si="3"/>
        <v>0</v>
      </c>
      <c r="I60" s="71"/>
      <c r="J60" s="70"/>
      <c r="K60" s="94">
        <f t="shared" si="4"/>
        <v>0</v>
      </c>
      <c r="L60" s="71">
        <f t="shared" si="5"/>
        <v>0</v>
      </c>
      <c r="M60" s="70">
        <f t="shared" si="6"/>
        <v>0</v>
      </c>
      <c r="N60" s="94">
        <f t="shared" si="7"/>
        <v>0</v>
      </c>
    </row>
    <row r="61" spans="1:14" ht="15.75">
      <c r="A61" s="6">
        <v>48</v>
      </c>
      <c r="B61" s="13" t="s">
        <v>42</v>
      </c>
      <c r="C61" s="34"/>
      <c r="D61" s="38"/>
      <c r="E61" s="88">
        <f t="shared" si="2"/>
        <v>0</v>
      </c>
      <c r="F61" s="77"/>
      <c r="G61" s="38"/>
      <c r="H61" s="88">
        <f t="shared" si="3"/>
        <v>0</v>
      </c>
      <c r="I61" s="33"/>
      <c r="J61" s="38"/>
      <c r="K61" s="88">
        <f t="shared" si="4"/>
        <v>0</v>
      </c>
      <c r="L61" s="33">
        <f t="shared" si="5"/>
        <v>0</v>
      </c>
      <c r="M61" s="38">
        <f t="shared" si="6"/>
        <v>0</v>
      </c>
      <c r="N61" s="88">
        <f t="shared" si="7"/>
        <v>0</v>
      </c>
    </row>
    <row r="62" spans="1:14" ht="15.75">
      <c r="A62" s="6">
        <v>49</v>
      </c>
      <c r="B62" s="15" t="s">
        <v>39</v>
      </c>
      <c r="C62" s="34"/>
      <c r="D62" s="39"/>
      <c r="E62" s="85">
        <f t="shared" si="2"/>
        <v>0</v>
      </c>
      <c r="F62" s="74"/>
      <c r="G62" s="39"/>
      <c r="H62" s="85">
        <f t="shared" si="3"/>
        <v>0</v>
      </c>
      <c r="I62" s="34"/>
      <c r="J62" s="39"/>
      <c r="K62" s="85">
        <f t="shared" si="4"/>
        <v>0</v>
      </c>
      <c r="L62" s="34">
        <f t="shared" si="5"/>
        <v>0</v>
      </c>
      <c r="M62" s="39">
        <f t="shared" si="6"/>
        <v>0</v>
      </c>
      <c r="N62" s="85">
        <f t="shared" si="7"/>
        <v>0</v>
      </c>
    </row>
    <row r="63" spans="1:14" ht="16.5" thickBot="1">
      <c r="A63" s="6">
        <v>50</v>
      </c>
      <c r="B63" s="15" t="s">
        <v>40</v>
      </c>
      <c r="C63" s="35"/>
      <c r="D63" s="40"/>
      <c r="E63" s="89">
        <f t="shared" si="2"/>
        <v>0</v>
      </c>
      <c r="F63" s="78"/>
      <c r="G63" s="40"/>
      <c r="H63" s="89">
        <f t="shared" si="3"/>
        <v>0</v>
      </c>
      <c r="I63" s="35"/>
      <c r="J63" s="40"/>
      <c r="K63" s="89">
        <f t="shared" si="4"/>
        <v>0</v>
      </c>
      <c r="L63" s="35">
        <f t="shared" si="5"/>
        <v>0</v>
      </c>
      <c r="M63" s="40">
        <f t="shared" si="6"/>
        <v>0</v>
      </c>
      <c r="N63" s="89">
        <f t="shared" si="7"/>
        <v>0</v>
      </c>
    </row>
    <row r="64" spans="1:14" ht="16.5" thickBot="1">
      <c r="A64" s="5">
        <v>51</v>
      </c>
      <c r="B64" s="20" t="s">
        <v>83</v>
      </c>
      <c r="C64" s="41">
        <f t="shared" ref="C64:J64" si="15">SUM(C61:C63)</f>
        <v>0</v>
      </c>
      <c r="D64" s="42">
        <f t="shared" si="15"/>
        <v>0</v>
      </c>
      <c r="E64" s="87">
        <f t="shared" si="2"/>
        <v>0</v>
      </c>
      <c r="F64" s="76">
        <f t="shared" si="15"/>
        <v>0</v>
      </c>
      <c r="G64" s="42">
        <f t="shared" si="15"/>
        <v>0</v>
      </c>
      <c r="H64" s="87">
        <f t="shared" si="3"/>
        <v>0</v>
      </c>
      <c r="I64" s="41">
        <f t="shared" si="15"/>
        <v>0</v>
      </c>
      <c r="J64" s="42">
        <f t="shared" si="15"/>
        <v>0</v>
      </c>
      <c r="K64" s="87">
        <f t="shared" si="4"/>
        <v>0</v>
      </c>
      <c r="L64" s="41">
        <f t="shared" si="5"/>
        <v>0</v>
      </c>
      <c r="M64" s="42">
        <f t="shared" si="6"/>
        <v>0</v>
      </c>
      <c r="N64" s="87">
        <f t="shared" si="7"/>
        <v>0</v>
      </c>
    </row>
    <row r="65" spans="1:14" ht="16.5" thickBot="1">
      <c r="A65" s="115" t="s">
        <v>84</v>
      </c>
      <c r="B65" s="116"/>
      <c r="C65" s="45">
        <f>C58+C59+C60+C64</f>
        <v>228126</v>
      </c>
      <c r="D65" s="46">
        <f>D58+D59+D60+D64</f>
        <v>0</v>
      </c>
      <c r="E65" s="90">
        <f t="shared" si="2"/>
        <v>228126</v>
      </c>
      <c r="F65" s="79">
        <f>F58+F59+F60+F64</f>
        <v>106075</v>
      </c>
      <c r="G65" s="46">
        <f>G58+G59+G60+G64</f>
        <v>0</v>
      </c>
      <c r="H65" s="90">
        <f t="shared" si="3"/>
        <v>106075</v>
      </c>
      <c r="I65" s="45">
        <f>I58+I59+I60+I64</f>
        <v>89659</v>
      </c>
      <c r="J65" s="46">
        <f>J58+J59+J60+J64</f>
        <v>0</v>
      </c>
      <c r="K65" s="90">
        <f t="shared" si="4"/>
        <v>89659</v>
      </c>
      <c r="L65" s="45">
        <f t="shared" si="5"/>
        <v>423860</v>
      </c>
      <c r="M65" s="46">
        <f t="shared" si="6"/>
        <v>0</v>
      </c>
      <c r="N65" s="90">
        <f t="shared" si="7"/>
        <v>423860</v>
      </c>
    </row>
    <row r="66" spans="1:14" ht="17.25" thickTop="1" thickBot="1">
      <c r="A66" s="101"/>
      <c r="B66" s="102"/>
      <c r="C66" s="48"/>
      <c r="D66" s="10"/>
      <c r="E66" s="95"/>
      <c r="F66" s="48"/>
      <c r="G66" s="10"/>
      <c r="H66" s="95"/>
      <c r="I66" s="48"/>
      <c r="J66" s="10"/>
      <c r="K66" s="95"/>
      <c r="L66" s="48"/>
      <c r="M66" s="10"/>
      <c r="N66" s="95"/>
    </row>
    <row r="67" spans="1:14" ht="16.5" thickBot="1">
      <c r="A67" s="9">
        <v>52</v>
      </c>
      <c r="B67" s="11" t="s">
        <v>41</v>
      </c>
      <c r="C67" s="36">
        <v>66</v>
      </c>
      <c r="D67" s="60"/>
      <c r="E67" s="96">
        <f t="shared" si="2"/>
        <v>66</v>
      </c>
      <c r="F67" s="83">
        <v>31</v>
      </c>
      <c r="G67" s="60"/>
      <c r="H67" s="96">
        <f t="shared" si="3"/>
        <v>31</v>
      </c>
      <c r="I67" s="36">
        <v>29</v>
      </c>
      <c r="J67" s="60"/>
      <c r="K67" s="96">
        <f t="shared" si="4"/>
        <v>29</v>
      </c>
      <c r="L67" s="58">
        <f t="shared" si="5"/>
        <v>126</v>
      </c>
      <c r="M67" s="59">
        <f t="shared" si="6"/>
        <v>0</v>
      </c>
      <c r="N67" s="96">
        <f t="shared" si="7"/>
        <v>126</v>
      </c>
    </row>
  </sheetData>
  <mergeCells count="31">
    <mergeCell ref="J1:N1"/>
    <mergeCell ref="A4:N4"/>
    <mergeCell ref="K9:K10"/>
    <mergeCell ref="I7:K8"/>
    <mergeCell ref="F6:H6"/>
    <mergeCell ref="I6:K6"/>
    <mergeCell ref="A2:N2"/>
    <mergeCell ref="A3:N3"/>
    <mergeCell ref="L6:N6"/>
    <mergeCell ref="C9:C10"/>
    <mergeCell ref="D9:D10"/>
    <mergeCell ref="E9:E10"/>
    <mergeCell ref="C7:E8"/>
    <mergeCell ref="C6:E6"/>
    <mergeCell ref="L7:N8"/>
    <mergeCell ref="L9:L10"/>
    <mergeCell ref="M9:M10"/>
    <mergeCell ref="N9:N10"/>
    <mergeCell ref="F7:H8"/>
    <mergeCell ref="F9:F10"/>
    <mergeCell ref="G9:G10"/>
    <mergeCell ref="H9:H10"/>
    <mergeCell ref="I9:I10"/>
    <mergeCell ref="J9:J10"/>
    <mergeCell ref="A66:B66"/>
    <mergeCell ref="A6:A10"/>
    <mergeCell ref="B6:B10"/>
    <mergeCell ref="A11:B11"/>
    <mergeCell ref="A41:B41"/>
    <mergeCell ref="A42:B42"/>
    <mergeCell ref="A65:B65"/>
  </mergeCells>
  <pageMargins left="0.39370078740157483" right="0.23622047244094491" top="0.15748031496062992" bottom="0.23622047244094491" header="0.15748031496062992" footer="0.19685039370078741"/>
  <pageSetup paperSize="9" scale="47" orientation="landscape" horizontalDpi="200" verticalDpi="200" r:id="rId1"/>
  <headerFooter>
    <oddHeader>&amp;R15. számú táblázat 1. oldal a .../2011. (...) önkormányzati rendelethez
 az 5/2011. (II. 27.) rendelet
14/a számú táblázat módosításához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67"/>
  <sheetViews>
    <sheetView view="pageBreakPreview" zoomScale="80" zoomScaleNormal="80" zoomScaleSheetLayoutView="8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J67" sqref="J67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135"/>
      <c r="D1" s="135"/>
      <c r="E1" s="135"/>
      <c r="F1" s="72"/>
      <c r="G1" s="72"/>
      <c r="H1" s="72"/>
      <c r="I1" s="72"/>
      <c r="J1" s="127" t="s">
        <v>92</v>
      </c>
      <c r="K1" s="127"/>
      <c r="L1" s="127"/>
      <c r="M1" s="127"/>
      <c r="N1" s="127"/>
    </row>
    <row r="2" spans="1:14" ht="33.75" customHeight="1">
      <c r="A2" s="51"/>
      <c r="B2" s="51"/>
      <c r="C2" s="135"/>
      <c r="D2" s="135"/>
      <c r="E2" s="135"/>
      <c r="F2" s="52"/>
      <c r="G2" s="52"/>
      <c r="H2" s="52"/>
      <c r="I2" s="52"/>
      <c r="J2" s="127"/>
      <c r="K2" s="127"/>
      <c r="L2" s="127"/>
      <c r="M2" s="127"/>
      <c r="N2" s="127"/>
    </row>
    <row r="5" spans="1:14" ht="15.75" thickBot="1"/>
    <row r="6" spans="1:14" ht="16.5" thickBot="1">
      <c r="A6" s="103" t="s">
        <v>0</v>
      </c>
      <c r="B6" s="106" t="s">
        <v>1</v>
      </c>
      <c r="C6" s="129">
        <v>2102</v>
      </c>
      <c r="D6" s="130"/>
      <c r="E6" s="131"/>
      <c r="F6" s="132" t="s">
        <v>55</v>
      </c>
      <c r="G6" s="133"/>
      <c r="H6" s="134"/>
      <c r="I6" s="132" t="s">
        <v>54</v>
      </c>
      <c r="J6" s="133"/>
      <c r="K6" s="134"/>
      <c r="L6" s="129">
        <v>2102</v>
      </c>
      <c r="M6" s="130"/>
      <c r="N6" s="131"/>
    </row>
    <row r="7" spans="1:14" ht="15" customHeight="1">
      <c r="A7" s="104"/>
      <c r="B7" s="107"/>
      <c r="C7" s="121" t="s">
        <v>45</v>
      </c>
      <c r="D7" s="122"/>
      <c r="E7" s="119"/>
      <c r="F7" s="121" t="s">
        <v>53</v>
      </c>
      <c r="G7" s="122"/>
      <c r="H7" s="122"/>
      <c r="I7" s="121" t="s">
        <v>89</v>
      </c>
      <c r="J7" s="122"/>
      <c r="K7" s="119"/>
      <c r="L7" s="121" t="s">
        <v>56</v>
      </c>
      <c r="M7" s="122"/>
      <c r="N7" s="119"/>
    </row>
    <row r="8" spans="1:14" ht="51.75" customHeight="1" thickBot="1">
      <c r="A8" s="104"/>
      <c r="B8" s="107"/>
      <c r="C8" s="123"/>
      <c r="D8" s="124"/>
      <c r="E8" s="120"/>
      <c r="F8" s="123"/>
      <c r="G8" s="124"/>
      <c r="H8" s="124"/>
      <c r="I8" s="123"/>
      <c r="J8" s="124"/>
      <c r="K8" s="120"/>
      <c r="L8" s="123"/>
      <c r="M8" s="124"/>
      <c r="N8" s="120"/>
    </row>
    <row r="9" spans="1:14" ht="15" customHeight="1">
      <c r="A9" s="104"/>
      <c r="B9" s="107"/>
      <c r="C9" s="125" t="s">
        <v>96</v>
      </c>
      <c r="D9" s="117" t="s">
        <v>90</v>
      </c>
      <c r="E9" s="119" t="s">
        <v>91</v>
      </c>
      <c r="F9" s="125" t="s">
        <v>96</v>
      </c>
      <c r="G9" s="117" t="s">
        <v>90</v>
      </c>
      <c r="H9" s="119" t="s">
        <v>91</v>
      </c>
      <c r="I9" s="125" t="s">
        <v>96</v>
      </c>
      <c r="J9" s="117" t="s">
        <v>90</v>
      </c>
      <c r="K9" s="119" t="s">
        <v>91</v>
      </c>
      <c r="L9" s="125" t="s">
        <v>96</v>
      </c>
      <c r="M9" s="117" t="s">
        <v>90</v>
      </c>
      <c r="N9" s="119" t="s">
        <v>91</v>
      </c>
    </row>
    <row r="10" spans="1:14" ht="44.25" customHeight="1" thickBot="1">
      <c r="A10" s="105"/>
      <c r="B10" s="108"/>
      <c r="C10" s="126"/>
      <c r="D10" s="118"/>
      <c r="E10" s="120"/>
      <c r="F10" s="126"/>
      <c r="G10" s="118"/>
      <c r="H10" s="120"/>
      <c r="I10" s="126"/>
      <c r="J10" s="118"/>
      <c r="K10" s="120"/>
      <c r="L10" s="126"/>
      <c r="M10" s="118"/>
      <c r="N10" s="120"/>
    </row>
    <row r="11" spans="1:14" ht="16.5" thickBot="1">
      <c r="A11" s="109" t="s">
        <v>2</v>
      </c>
      <c r="B11" s="110"/>
      <c r="C11" s="32">
        <v>13</v>
      </c>
      <c r="D11" s="37">
        <f t="shared" ref="D11:G11" si="0">+C11+1</f>
        <v>14</v>
      </c>
      <c r="E11" s="31">
        <f t="shared" si="0"/>
        <v>15</v>
      </c>
      <c r="F11" s="97">
        <f t="shared" si="0"/>
        <v>16</v>
      </c>
      <c r="G11" s="37">
        <f t="shared" si="0"/>
        <v>17</v>
      </c>
      <c r="H11" s="99">
        <f t="shared" ref="H11" si="1">+G11+1</f>
        <v>18</v>
      </c>
      <c r="I11" s="98">
        <f t="shared" ref="I11" si="2">+H11+1</f>
        <v>19</v>
      </c>
      <c r="J11" s="37">
        <f t="shared" ref="J11" si="3">+I11+1</f>
        <v>20</v>
      </c>
      <c r="K11" s="99">
        <f t="shared" ref="K11" si="4">+J11+1</f>
        <v>21</v>
      </c>
      <c r="L11" s="98">
        <f t="shared" ref="L11" si="5">+K11+1</f>
        <v>22</v>
      </c>
      <c r="M11" s="37">
        <f t="shared" ref="M11" si="6">+L11+1</f>
        <v>23</v>
      </c>
      <c r="N11" s="37">
        <f t="shared" ref="N11" si="7">+M11+1</f>
        <v>24</v>
      </c>
    </row>
    <row r="12" spans="1:14" ht="15.75">
      <c r="A12" s="1">
        <v>1</v>
      </c>
      <c r="B12" s="21" t="s">
        <v>3</v>
      </c>
      <c r="C12" s="55">
        <f>14736-877</f>
        <v>13859</v>
      </c>
      <c r="D12" s="38"/>
      <c r="E12" s="84">
        <f>C12+D12</f>
        <v>13859</v>
      </c>
      <c r="F12" s="73">
        <f>2462-134</f>
        <v>2328</v>
      </c>
      <c r="G12" s="38"/>
      <c r="H12" s="84">
        <f>F12+G12</f>
        <v>2328</v>
      </c>
      <c r="I12" s="55">
        <f>2714+40</f>
        <v>2754</v>
      </c>
      <c r="J12" s="38"/>
      <c r="K12" s="84">
        <f>I12+J12</f>
        <v>2754</v>
      </c>
      <c r="L12" s="33">
        <f>C12+F12+I12</f>
        <v>18941</v>
      </c>
      <c r="M12" s="38">
        <f t="shared" ref="M12:N12" si="8">D12+G12+J12</f>
        <v>0</v>
      </c>
      <c r="N12" s="84">
        <f t="shared" si="8"/>
        <v>18941</v>
      </c>
    </row>
    <row r="13" spans="1:14" ht="15.75">
      <c r="A13" s="2">
        <v>2</v>
      </c>
      <c r="B13" s="15" t="s">
        <v>4</v>
      </c>
      <c r="C13" s="56">
        <f>3794-52</f>
        <v>3742</v>
      </c>
      <c r="D13" s="39"/>
      <c r="E13" s="85">
        <f t="shared" ref="E13:E67" si="9">C13+D13</f>
        <v>3742</v>
      </c>
      <c r="F13" s="53">
        <f>661+4</f>
        <v>665</v>
      </c>
      <c r="G13" s="39"/>
      <c r="H13" s="85">
        <f t="shared" ref="H13:H67" si="10">F13+G13</f>
        <v>665</v>
      </c>
      <c r="I13" s="56">
        <f>731+10</f>
        <v>741</v>
      </c>
      <c r="J13" s="39"/>
      <c r="K13" s="85">
        <f t="shared" ref="K13:K67" si="11">I13+J13</f>
        <v>741</v>
      </c>
      <c r="L13" s="53">
        <f t="shared" ref="L13:L67" si="12">C13+F13+I13</f>
        <v>5148</v>
      </c>
      <c r="M13" s="39">
        <f t="shared" ref="M13:M67" si="13">D13+G13+J13</f>
        <v>0</v>
      </c>
      <c r="N13" s="85">
        <f t="shared" ref="N13:N67" si="14">E13+H13+K13</f>
        <v>5148</v>
      </c>
    </row>
    <row r="14" spans="1:14" ht="15.75">
      <c r="A14" s="2">
        <v>3</v>
      </c>
      <c r="B14" s="22" t="s">
        <v>5</v>
      </c>
      <c r="C14" s="56">
        <f>4510-480</f>
        <v>4030</v>
      </c>
      <c r="D14" s="39"/>
      <c r="E14" s="85">
        <f t="shared" si="9"/>
        <v>4030</v>
      </c>
      <c r="F14" s="53">
        <f>957-306</f>
        <v>651</v>
      </c>
      <c r="G14" s="39"/>
      <c r="H14" s="85">
        <f t="shared" si="10"/>
        <v>651</v>
      </c>
      <c r="I14" s="56">
        <f>1049-542</f>
        <v>507</v>
      </c>
      <c r="J14" s="39"/>
      <c r="K14" s="85">
        <f t="shared" si="11"/>
        <v>507</v>
      </c>
      <c r="L14" s="53">
        <f t="shared" si="12"/>
        <v>5188</v>
      </c>
      <c r="M14" s="39">
        <f t="shared" si="13"/>
        <v>0</v>
      </c>
      <c r="N14" s="85">
        <f t="shared" si="14"/>
        <v>5188</v>
      </c>
    </row>
    <row r="15" spans="1:14" ht="15.75">
      <c r="A15" s="3">
        <v>4</v>
      </c>
      <c r="B15" s="23" t="s">
        <v>6</v>
      </c>
      <c r="C15" s="57">
        <f>15+1805</f>
        <v>1820</v>
      </c>
      <c r="D15" s="39"/>
      <c r="E15" s="85">
        <f t="shared" si="9"/>
        <v>1820</v>
      </c>
      <c r="F15" s="54">
        <f>12-12</f>
        <v>0</v>
      </c>
      <c r="G15" s="39"/>
      <c r="H15" s="85">
        <f t="shared" si="10"/>
        <v>0</v>
      </c>
      <c r="I15" s="57">
        <f>6-6</f>
        <v>0</v>
      </c>
      <c r="J15" s="39"/>
      <c r="K15" s="85">
        <f t="shared" si="11"/>
        <v>0</v>
      </c>
      <c r="L15" s="54">
        <f t="shared" si="12"/>
        <v>1820</v>
      </c>
      <c r="M15" s="39">
        <f t="shared" si="13"/>
        <v>0</v>
      </c>
      <c r="N15" s="85">
        <f t="shared" si="14"/>
        <v>1820</v>
      </c>
    </row>
    <row r="16" spans="1:14" ht="15.75">
      <c r="A16" s="2">
        <v>5</v>
      </c>
      <c r="B16" s="24" t="s">
        <v>7</v>
      </c>
      <c r="C16" s="34">
        <f t="shared" ref="C16:J16" si="15">SUM(C14:C15)</f>
        <v>5850</v>
      </c>
      <c r="D16" s="39">
        <f t="shared" si="15"/>
        <v>0</v>
      </c>
      <c r="E16" s="85">
        <f t="shared" si="9"/>
        <v>5850</v>
      </c>
      <c r="F16" s="74">
        <f t="shared" si="15"/>
        <v>651</v>
      </c>
      <c r="G16" s="39">
        <f t="shared" si="15"/>
        <v>0</v>
      </c>
      <c r="H16" s="85">
        <f t="shared" si="10"/>
        <v>651</v>
      </c>
      <c r="I16" s="34">
        <f t="shared" si="15"/>
        <v>507</v>
      </c>
      <c r="J16" s="39">
        <f t="shared" si="15"/>
        <v>0</v>
      </c>
      <c r="K16" s="85">
        <f t="shared" si="11"/>
        <v>507</v>
      </c>
      <c r="L16" s="34">
        <f t="shared" si="12"/>
        <v>7008</v>
      </c>
      <c r="M16" s="39">
        <f t="shared" si="13"/>
        <v>0</v>
      </c>
      <c r="N16" s="85">
        <f t="shared" si="14"/>
        <v>7008</v>
      </c>
    </row>
    <row r="17" spans="1:14" ht="16.5" thickBot="1">
      <c r="A17" s="4">
        <v>6</v>
      </c>
      <c r="B17" s="16" t="s">
        <v>8</v>
      </c>
      <c r="C17" s="43">
        <f>2517-344</f>
        <v>2173</v>
      </c>
      <c r="D17" s="44"/>
      <c r="E17" s="86">
        <f t="shared" si="9"/>
        <v>2173</v>
      </c>
      <c r="F17" s="75">
        <f>665-314</f>
        <v>351</v>
      </c>
      <c r="G17" s="44"/>
      <c r="H17" s="86">
        <f t="shared" si="10"/>
        <v>351</v>
      </c>
      <c r="I17" s="43">
        <v>0</v>
      </c>
      <c r="J17" s="44"/>
      <c r="K17" s="86">
        <f t="shared" si="11"/>
        <v>0</v>
      </c>
      <c r="L17" s="43">
        <f t="shared" si="12"/>
        <v>2524</v>
      </c>
      <c r="M17" s="44">
        <f t="shared" si="13"/>
        <v>0</v>
      </c>
      <c r="N17" s="86">
        <f t="shared" si="14"/>
        <v>2524</v>
      </c>
    </row>
    <row r="18" spans="1:14" ht="16.5" thickBot="1">
      <c r="A18" s="5">
        <v>7</v>
      </c>
      <c r="B18" s="20" t="s">
        <v>9</v>
      </c>
      <c r="C18" s="41">
        <f t="shared" ref="C18:J18" si="16">SUM(C12:C13,C16)</f>
        <v>23451</v>
      </c>
      <c r="D18" s="42">
        <f t="shared" si="16"/>
        <v>0</v>
      </c>
      <c r="E18" s="87">
        <f t="shared" si="9"/>
        <v>23451</v>
      </c>
      <c r="F18" s="76">
        <f t="shared" si="16"/>
        <v>3644</v>
      </c>
      <c r="G18" s="42">
        <f t="shared" si="16"/>
        <v>0</v>
      </c>
      <c r="H18" s="87">
        <f t="shared" si="10"/>
        <v>3644</v>
      </c>
      <c r="I18" s="41">
        <f t="shared" si="16"/>
        <v>4002</v>
      </c>
      <c r="J18" s="42">
        <f t="shared" si="16"/>
        <v>0</v>
      </c>
      <c r="K18" s="87">
        <f t="shared" si="11"/>
        <v>4002</v>
      </c>
      <c r="L18" s="41">
        <f t="shared" si="12"/>
        <v>31097</v>
      </c>
      <c r="M18" s="42">
        <f t="shared" si="13"/>
        <v>0</v>
      </c>
      <c r="N18" s="87">
        <f t="shared" si="14"/>
        <v>31097</v>
      </c>
    </row>
    <row r="19" spans="1:14" ht="15.75">
      <c r="A19" s="6">
        <v>8</v>
      </c>
      <c r="B19" s="13" t="s">
        <v>10</v>
      </c>
      <c r="C19" s="33">
        <v>535</v>
      </c>
      <c r="D19" s="38"/>
      <c r="E19" s="88">
        <f t="shared" si="9"/>
        <v>535</v>
      </c>
      <c r="F19" s="77"/>
      <c r="G19" s="38"/>
      <c r="H19" s="88">
        <f t="shared" si="10"/>
        <v>0</v>
      </c>
      <c r="I19" s="33"/>
      <c r="J19" s="38"/>
      <c r="K19" s="88">
        <f t="shared" si="11"/>
        <v>0</v>
      </c>
      <c r="L19" s="33">
        <f t="shared" si="12"/>
        <v>535</v>
      </c>
      <c r="M19" s="38">
        <f t="shared" si="13"/>
        <v>0</v>
      </c>
      <c r="N19" s="88">
        <f t="shared" si="14"/>
        <v>535</v>
      </c>
    </row>
    <row r="20" spans="1:14" ht="15.75">
      <c r="A20" s="2">
        <v>9</v>
      </c>
      <c r="B20" s="15" t="s">
        <v>11</v>
      </c>
      <c r="C20" s="34"/>
      <c r="D20" s="39"/>
      <c r="E20" s="85">
        <f t="shared" si="9"/>
        <v>0</v>
      </c>
      <c r="F20" s="74"/>
      <c r="G20" s="39"/>
      <c r="H20" s="85">
        <f t="shared" si="10"/>
        <v>0</v>
      </c>
      <c r="I20" s="34"/>
      <c r="J20" s="39"/>
      <c r="K20" s="85">
        <f t="shared" si="11"/>
        <v>0</v>
      </c>
      <c r="L20" s="34">
        <f t="shared" si="12"/>
        <v>0</v>
      </c>
      <c r="M20" s="39">
        <f t="shared" si="13"/>
        <v>0</v>
      </c>
      <c r="N20" s="85">
        <f t="shared" si="14"/>
        <v>0</v>
      </c>
    </row>
    <row r="21" spans="1:14" ht="15.75">
      <c r="A21" s="6">
        <v>10</v>
      </c>
      <c r="B21" s="13" t="s">
        <v>12</v>
      </c>
      <c r="C21" s="34">
        <v>563</v>
      </c>
      <c r="D21" s="39"/>
      <c r="E21" s="85">
        <f t="shared" si="9"/>
        <v>563</v>
      </c>
      <c r="F21" s="74"/>
      <c r="G21" s="39"/>
      <c r="H21" s="85">
        <f t="shared" si="10"/>
        <v>0</v>
      </c>
      <c r="I21" s="34">
        <v>2417</v>
      </c>
      <c r="J21" s="39"/>
      <c r="K21" s="85">
        <f t="shared" si="11"/>
        <v>2417</v>
      </c>
      <c r="L21" s="34">
        <f t="shared" si="12"/>
        <v>2980</v>
      </c>
      <c r="M21" s="39">
        <f t="shared" si="13"/>
        <v>0</v>
      </c>
      <c r="N21" s="85">
        <f t="shared" si="14"/>
        <v>2980</v>
      </c>
    </row>
    <row r="22" spans="1:14" ht="15.75">
      <c r="A22" s="2">
        <v>11</v>
      </c>
      <c r="B22" s="25" t="s">
        <v>73</v>
      </c>
      <c r="C22" s="34"/>
      <c r="D22" s="39"/>
      <c r="E22" s="85">
        <f t="shared" si="9"/>
        <v>0</v>
      </c>
      <c r="F22" s="74"/>
      <c r="G22" s="39"/>
      <c r="H22" s="85">
        <f t="shared" si="10"/>
        <v>0</v>
      </c>
      <c r="I22" s="34"/>
      <c r="J22" s="39"/>
      <c r="K22" s="85">
        <f t="shared" si="11"/>
        <v>0</v>
      </c>
      <c r="L22" s="34">
        <f t="shared" si="12"/>
        <v>0</v>
      </c>
      <c r="M22" s="39">
        <f t="shared" si="13"/>
        <v>0</v>
      </c>
      <c r="N22" s="85">
        <f t="shared" si="14"/>
        <v>0</v>
      </c>
    </row>
    <row r="23" spans="1:14" ht="16.5" thickBot="1">
      <c r="A23" s="1">
        <v>12</v>
      </c>
      <c r="B23" s="26" t="s">
        <v>74</v>
      </c>
      <c r="C23" s="35"/>
      <c r="D23" s="40"/>
      <c r="E23" s="89">
        <f t="shared" si="9"/>
        <v>0</v>
      </c>
      <c r="F23" s="78"/>
      <c r="G23" s="40"/>
      <c r="H23" s="89">
        <f t="shared" si="10"/>
        <v>0</v>
      </c>
      <c r="I23" s="35"/>
      <c r="J23" s="40"/>
      <c r="K23" s="89">
        <f t="shared" si="11"/>
        <v>0</v>
      </c>
      <c r="L23" s="35">
        <f t="shared" si="12"/>
        <v>0</v>
      </c>
      <c r="M23" s="40">
        <f t="shared" si="13"/>
        <v>0</v>
      </c>
      <c r="N23" s="89">
        <f t="shared" si="14"/>
        <v>0</v>
      </c>
    </row>
    <row r="24" spans="1:14" ht="16.5" thickBot="1">
      <c r="A24" s="5">
        <v>13</v>
      </c>
      <c r="B24" s="27" t="s">
        <v>13</v>
      </c>
      <c r="C24" s="41">
        <f t="shared" ref="C24:J24" si="17">SUM(C19:C23)</f>
        <v>1098</v>
      </c>
      <c r="D24" s="42">
        <f t="shared" si="17"/>
        <v>0</v>
      </c>
      <c r="E24" s="87">
        <f t="shared" si="9"/>
        <v>1098</v>
      </c>
      <c r="F24" s="76">
        <f t="shared" si="17"/>
        <v>0</v>
      </c>
      <c r="G24" s="42">
        <f t="shared" si="17"/>
        <v>0</v>
      </c>
      <c r="H24" s="87">
        <f t="shared" si="10"/>
        <v>0</v>
      </c>
      <c r="I24" s="41">
        <f t="shared" si="17"/>
        <v>2417</v>
      </c>
      <c r="J24" s="42">
        <f t="shared" si="17"/>
        <v>0</v>
      </c>
      <c r="K24" s="87">
        <f t="shared" si="11"/>
        <v>2417</v>
      </c>
      <c r="L24" s="41">
        <f t="shared" si="12"/>
        <v>3515</v>
      </c>
      <c r="M24" s="42">
        <f t="shared" si="13"/>
        <v>0</v>
      </c>
      <c r="N24" s="87">
        <f t="shared" si="14"/>
        <v>3515</v>
      </c>
    </row>
    <row r="25" spans="1:14" ht="15.75">
      <c r="A25" s="6">
        <v>14</v>
      </c>
      <c r="B25" s="13" t="s">
        <v>14</v>
      </c>
      <c r="C25" s="33"/>
      <c r="D25" s="38"/>
      <c r="E25" s="88">
        <f t="shared" si="9"/>
        <v>0</v>
      </c>
      <c r="F25" s="77"/>
      <c r="G25" s="38"/>
      <c r="H25" s="88">
        <f t="shared" si="10"/>
        <v>0</v>
      </c>
      <c r="I25" s="33"/>
      <c r="J25" s="38"/>
      <c r="K25" s="88">
        <f t="shared" si="11"/>
        <v>0</v>
      </c>
      <c r="L25" s="33">
        <f t="shared" si="12"/>
        <v>0</v>
      </c>
      <c r="M25" s="38">
        <f t="shared" si="13"/>
        <v>0</v>
      </c>
      <c r="N25" s="88">
        <f t="shared" si="14"/>
        <v>0</v>
      </c>
    </row>
    <row r="26" spans="1:14" ht="15.75">
      <c r="A26" s="2">
        <v>15</v>
      </c>
      <c r="B26" s="15" t="s">
        <v>15</v>
      </c>
      <c r="C26" s="34"/>
      <c r="D26" s="39"/>
      <c r="E26" s="85">
        <f t="shared" si="9"/>
        <v>0</v>
      </c>
      <c r="F26" s="74"/>
      <c r="G26" s="39"/>
      <c r="H26" s="85">
        <f t="shared" si="10"/>
        <v>0</v>
      </c>
      <c r="I26" s="34"/>
      <c r="J26" s="39"/>
      <c r="K26" s="85">
        <f t="shared" si="11"/>
        <v>0</v>
      </c>
      <c r="L26" s="34">
        <f t="shared" si="12"/>
        <v>0</v>
      </c>
      <c r="M26" s="39">
        <f t="shared" si="13"/>
        <v>0</v>
      </c>
      <c r="N26" s="85">
        <f t="shared" si="14"/>
        <v>0</v>
      </c>
    </row>
    <row r="27" spans="1:14" ht="15.75">
      <c r="A27" s="6">
        <v>16</v>
      </c>
      <c r="B27" s="13" t="s">
        <v>16</v>
      </c>
      <c r="C27" s="34"/>
      <c r="D27" s="39"/>
      <c r="E27" s="85">
        <f t="shared" si="9"/>
        <v>0</v>
      </c>
      <c r="F27" s="74"/>
      <c r="G27" s="39"/>
      <c r="H27" s="85">
        <f t="shared" si="10"/>
        <v>0</v>
      </c>
      <c r="I27" s="34"/>
      <c r="J27" s="39"/>
      <c r="K27" s="85">
        <f t="shared" si="11"/>
        <v>0</v>
      </c>
      <c r="L27" s="34">
        <f t="shared" si="12"/>
        <v>0</v>
      </c>
      <c r="M27" s="39">
        <f t="shared" si="13"/>
        <v>0</v>
      </c>
      <c r="N27" s="85">
        <f t="shared" si="14"/>
        <v>0</v>
      </c>
    </row>
    <row r="28" spans="1:14" ht="15.75">
      <c r="A28" s="2">
        <v>17</v>
      </c>
      <c r="B28" s="28" t="s">
        <v>17</v>
      </c>
      <c r="C28" s="34">
        <v>1800</v>
      </c>
      <c r="D28" s="39"/>
      <c r="E28" s="85">
        <f t="shared" si="9"/>
        <v>1800</v>
      </c>
      <c r="F28" s="74"/>
      <c r="G28" s="39"/>
      <c r="H28" s="85">
        <f t="shared" si="10"/>
        <v>0</v>
      </c>
      <c r="I28" s="34">
        <f>129-129</f>
        <v>0</v>
      </c>
      <c r="J28" s="39"/>
      <c r="K28" s="85">
        <f t="shared" si="11"/>
        <v>0</v>
      </c>
      <c r="L28" s="34">
        <f t="shared" si="12"/>
        <v>1800</v>
      </c>
      <c r="M28" s="39">
        <f t="shared" si="13"/>
        <v>0</v>
      </c>
      <c r="N28" s="85">
        <f t="shared" si="14"/>
        <v>1800</v>
      </c>
    </row>
    <row r="29" spans="1:14" ht="16.5" thickBot="1">
      <c r="A29" s="8">
        <v>18</v>
      </c>
      <c r="B29" s="29" t="s">
        <v>18</v>
      </c>
      <c r="C29" s="35"/>
      <c r="D29" s="40"/>
      <c r="E29" s="89">
        <f t="shared" si="9"/>
        <v>0</v>
      </c>
      <c r="F29" s="78"/>
      <c r="G29" s="40"/>
      <c r="H29" s="89">
        <f t="shared" si="10"/>
        <v>0</v>
      </c>
      <c r="I29" s="35"/>
      <c r="J29" s="40"/>
      <c r="K29" s="89">
        <f t="shared" si="11"/>
        <v>0</v>
      </c>
      <c r="L29" s="35">
        <f t="shared" si="12"/>
        <v>0</v>
      </c>
      <c r="M29" s="40">
        <f t="shared" si="13"/>
        <v>0</v>
      </c>
      <c r="N29" s="89">
        <f t="shared" si="14"/>
        <v>0</v>
      </c>
    </row>
    <row r="30" spans="1:14" ht="15.75">
      <c r="A30" s="6">
        <v>19</v>
      </c>
      <c r="B30" s="13" t="s">
        <v>19</v>
      </c>
      <c r="C30" s="33"/>
      <c r="D30" s="38"/>
      <c r="E30" s="88">
        <f t="shared" si="9"/>
        <v>0</v>
      </c>
      <c r="F30" s="77"/>
      <c r="G30" s="38"/>
      <c r="H30" s="88">
        <f t="shared" si="10"/>
        <v>0</v>
      </c>
      <c r="I30" s="33"/>
      <c r="J30" s="38"/>
      <c r="K30" s="88">
        <f t="shared" si="11"/>
        <v>0</v>
      </c>
      <c r="L30" s="33">
        <f t="shared" si="12"/>
        <v>0</v>
      </c>
      <c r="M30" s="38">
        <f t="shared" si="13"/>
        <v>0</v>
      </c>
      <c r="N30" s="88">
        <f t="shared" si="14"/>
        <v>0</v>
      </c>
    </row>
    <row r="31" spans="1:14" ht="16.5" thickBot="1">
      <c r="A31" s="3">
        <v>20</v>
      </c>
      <c r="B31" s="24" t="s">
        <v>20</v>
      </c>
      <c r="C31" s="35"/>
      <c r="D31" s="40"/>
      <c r="E31" s="89">
        <f t="shared" si="9"/>
        <v>0</v>
      </c>
      <c r="F31" s="78"/>
      <c r="G31" s="40"/>
      <c r="H31" s="89">
        <f t="shared" si="10"/>
        <v>0</v>
      </c>
      <c r="I31" s="35"/>
      <c r="J31" s="40"/>
      <c r="K31" s="89">
        <f t="shared" si="11"/>
        <v>0</v>
      </c>
      <c r="L31" s="35">
        <f t="shared" si="12"/>
        <v>0</v>
      </c>
      <c r="M31" s="40">
        <f t="shared" si="13"/>
        <v>0</v>
      </c>
      <c r="N31" s="89">
        <f t="shared" si="14"/>
        <v>0</v>
      </c>
    </row>
    <row r="32" spans="1:14" ht="16.5" thickBot="1">
      <c r="A32" s="5">
        <v>21</v>
      </c>
      <c r="B32" s="20" t="s">
        <v>21</v>
      </c>
      <c r="C32" s="41">
        <f t="shared" ref="C32:J32" si="18">SUM(C30:C31)</f>
        <v>0</v>
      </c>
      <c r="D32" s="42">
        <f t="shared" si="18"/>
        <v>0</v>
      </c>
      <c r="E32" s="87">
        <f t="shared" si="9"/>
        <v>0</v>
      </c>
      <c r="F32" s="76">
        <f t="shared" si="18"/>
        <v>0</v>
      </c>
      <c r="G32" s="42">
        <f t="shared" si="18"/>
        <v>0</v>
      </c>
      <c r="H32" s="87">
        <f t="shared" si="10"/>
        <v>0</v>
      </c>
      <c r="I32" s="41">
        <f t="shared" si="18"/>
        <v>0</v>
      </c>
      <c r="J32" s="42">
        <f t="shared" si="18"/>
        <v>0</v>
      </c>
      <c r="K32" s="87">
        <f t="shared" si="11"/>
        <v>0</v>
      </c>
      <c r="L32" s="41">
        <f t="shared" si="12"/>
        <v>0</v>
      </c>
      <c r="M32" s="42">
        <f t="shared" si="13"/>
        <v>0</v>
      </c>
      <c r="N32" s="87">
        <f t="shared" si="14"/>
        <v>0</v>
      </c>
    </row>
    <row r="33" spans="1:14" ht="15.75">
      <c r="A33" s="7">
        <v>22</v>
      </c>
      <c r="B33" s="24" t="s">
        <v>22</v>
      </c>
      <c r="C33" s="33"/>
      <c r="D33" s="38"/>
      <c r="E33" s="88">
        <f t="shared" si="9"/>
        <v>0</v>
      </c>
      <c r="F33" s="77"/>
      <c r="G33" s="38"/>
      <c r="H33" s="88">
        <f t="shared" si="10"/>
        <v>0</v>
      </c>
      <c r="I33" s="33"/>
      <c r="J33" s="38"/>
      <c r="K33" s="88">
        <f t="shared" si="11"/>
        <v>0</v>
      </c>
      <c r="L33" s="33">
        <f t="shared" si="12"/>
        <v>0</v>
      </c>
      <c r="M33" s="38">
        <f t="shared" si="13"/>
        <v>0</v>
      </c>
      <c r="N33" s="88">
        <f t="shared" si="14"/>
        <v>0</v>
      </c>
    </row>
    <row r="34" spans="1:14" ht="15.75">
      <c r="A34" s="6">
        <v>23</v>
      </c>
      <c r="B34" s="15" t="s">
        <v>23</v>
      </c>
      <c r="C34" s="34"/>
      <c r="D34" s="39"/>
      <c r="E34" s="85">
        <f t="shared" si="9"/>
        <v>0</v>
      </c>
      <c r="F34" s="74"/>
      <c r="G34" s="39"/>
      <c r="H34" s="85">
        <f t="shared" si="10"/>
        <v>0</v>
      </c>
      <c r="I34" s="34"/>
      <c r="J34" s="39"/>
      <c r="K34" s="85">
        <f t="shared" si="11"/>
        <v>0</v>
      </c>
      <c r="L34" s="34">
        <f t="shared" si="12"/>
        <v>0</v>
      </c>
      <c r="M34" s="39">
        <f t="shared" si="13"/>
        <v>0</v>
      </c>
      <c r="N34" s="85">
        <f t="shared" si="14"/>
        <v>0</v>
      </c>
    </row>
    <row r="35" spans="1:14" ht="16.5" thickBot="1">
      <c r="A35" s="2">
        <v>24</v>
      </c>
      <c r="B35" s="15" t="s">
        <v>24</v>
      </c>
      <c r="C35" s="35"/>
      <c r="D35" s="40"/>
      <c r="E35" s="89">
        <f t="shared" si="9"/>
        <v>0</v>
      </c>
      <c r="F35" s="78"/>
      <c r="G35" s="40"/>
      <c r="H35" s="89">
        <f t="shared" si="10"/>
        <v>0</v>
      </c>
      <c r="I35" s="35"/>
      <c r="J35" s="40"/>
      <c r="K35" s="89">
        <f t="shared" si="11"/>
        <v>0</v>
      </c>
      <c r="L35" s="35">
        <f t="shared" si="12"/>
        <v>0</v>
      </c>
      <c r="M35" s="40">
        <f t="shared" si="13"/>
        <v>0</v>
      </c>
      <c r="N35" s="89">
        <f t="shared" si="14"/>
        <v>0</v>
      </c>
    </row>
    <row r="36" spans="1:14" ht="16.5" thickBot="1">
      <c r="A36" s="5">
        <v>25</v>
      </c>
      <c r="B36" s="20" t="s">
        <v>75</v>
      </c>
      <c r="C36" s="41">
        <f>SUM(C18,C24,C25:C29,C32,C33:C35)</f>
        <v>26349</v>
      </c>
      <c r="D36" s="42">
        <f>SUM(D18,D24,D25:D29,D32,D33:D35)</f>
        <v>0</v>
      </c>
      <c r="E36" s="87">
        <f t="shared" si="9"/>
        <v>26349</v>
      </c>
      <c r="F36" s="76">
        <f>SUM(F18,F24,F25:F29,F32,F33:F35)</f>
        <v>3644</v>
      </c>
      <c r="G36" s="42">
        <f>SUM(G18,G24,G25:G29,G32,G33:G35)</f>
        <v>0</v>
      </c>
      <c r="H36" s="87">
        <f t="shared" si="10"/>
        <v>3644</v>
      </c>
      <c r="I36" s="41">
        <f>SUM(I18,I24,I25:I29,I32,I33:I35)</f>
        <v>6419</v>
      </c>
      <c r="J36" s="42">
        <f>SUM(J18,J24,J25:J29,J32,J33:J35)</f>
        <v>0</v>
      </c>
      <c r="K36" s="87">
        <f t="shared" si="11"/>
        <v>6419</v>
      </c>
      <c r="L36" s="41">
        <f t="shared" si="12"/>
        <v>36412</v>
      </c>
      <c r="M36" s="42">
        <f t="shared" si="13"/>
        <v>0</v>
      </c>
      <c r="N36" s="87">
        <f t="shared" si="14"/>
        <v>36412</v>
      </c>
    </row>
    <row r="37" spans="1:14" ht="15.75">
      <c r="A37" s="7">
        <v>26</v>
      </c>
      <c r="B37" s="30" t="s">
        <v>43</v>
      </c>
      <c r="C37" s="33"/>
      <c r="D37" s="38"/>
      <c r="E37" s="88">
        <f t="shared" si="9"/>
        <v>0</v>
      </c>
      <c r="F37" s="77"/>
      <c r="G37" s="38"/>
      <c r="H37" s="88">
        <f t="shared" si="10"/>
        <v>0</v>
      </c>
      <c r="I37" s="33"/>
      <c r="J37" s="38"/>
      <c r="K37" s="88">
        <f t="shared" si="11"/>
        <v>0</v>
      </c>
      <c r="L37" s="33">
        <f t="shared" si="12"/>
        <v>0</v>
      </c>
      <c r="M37" s="38">
        <f t="shared" si="13"/>
        <v>0</v>
      </c>
      <c r="N37" s="88">
        <f t="shared" si="14"/>
        <v>0</v>
      </c>
    </row>
    <row r="38" spans="1:14" ht="15.75">
      <c r="A38" s="6">
        <v>27</v>
      </c>
      <c r="B38" s="13" t="s">
        <v>25</v>
      </c>
      <c r="C38" s="34"/>
      <c r="D38" s="39"/>
      <c r="E38" s="85">
        <f t="shared" si="9"/>
        <v>0</v>
      </c>
      <c r="F38" s="74"/>
      <c r="G38" s="39"/>
      <c r="H38" s="85">
        <f t="shared" si="10"/>
        <v>0</v>
      </c>
      <c r="I38" s="34"/>
      <c r="J38" s="39"/>
      <c r="K38" s="85">
        <f t="shared" si="11"/>
        <v>0</v>
      </c>
      <c r="L38" s="34">
        <f t="shared" si="12"/>
        <v>0</v>
      </c>
      <c r="M38" s="39">
        <f t="shared" si="13"/>
        <v>0</v>
      </c>
      <c r="N38" s="85">
        <f t="shared" si="14"/>
        <v>0</v>
      </c>
    </row>
    <row r="39" spans="1:14" ht="16.5" thickBot="1">
      <c r="A39" s="3">
        <v>28</v>
      </c>
      <c r="B39" s="24" t="s">
        <v>26</v>
      </c>
      <c r="C39" s="35"/>
      <c r="D39" s="40"/>
      <c r="E39" s="89">
        <f t="shared" si="9"/>
        <v>0</v>
      </c>
      <c r="F39" s="78"/>
      <c r="G39" s="40"/>
      <c r="H39" s="89">
        <f t="shared" si="10"/>
        <v>0</v>
      </c>
      <c r="I39" s="35"/>
      <c r="J39" s="40"/>
      <c r="K39" s="89">
        <f t="shared" si="11"/>
        <v>0</v>
      </c>
      <c r="L39" s="35">
        <f t="shared" si="12"/>
        <v>0</v>
      </c>
      <c r="M39" s="40">
        <f t="shared" si="13"/>
        <v>0</v>
      </c>
      <c r="N39" s="89">
        <f t="shared" si="14"/>
        <v>0</v>
      </c>
    </row>
    <row r="40" spans="1:14" ht="16.5" thickBot="1">
      <c r="A40" s="5">
        <v>29</v>
      </c>
      <c r="B40" s="20" t="s">
        <v>76</v>
      </c>
      <c r="C40" s="41">
        <f t="shared" ref="C40:J40" si="19">SUM(C37:C39)</f>
        <v>0</v>
      </c>
      <c r="D40" s="42">
        <f t="shared" si="19"/>
        <v>0</v>
      </c>
      <c r="E40" s="87">
        <f t="shared" si="9"/>
        <v>0</v>
      </c>
      <c r="F40" s="76">
        <f t="shared" si="19"/>
        <v>0</v>
      </c>
      <c r="G40" s="42">
        <f t="shared" si="19"/>
        <v>0</v>
      </c>
      <c r="H40" s="87">
        <f t="shared" si="10"/>
        <v>0</v>
      </c>
      <c r="I40" s="41">
        <f t="shared" si="19"/>
        <v>0</v>
      </c>
      <c r="J40" s="42">
        <f t="shared" si="19"/>
        <v>0</v>
      </c>
      <c r="K40" s="87">
        <f t="shared" si="11"/>
        <v>0</v>
      </c>
      <c r="L40" s="41">
        <f t="shared" si="12"/>
        <v>0</v>
      </c>
      <c r="M40" s="42">
        <f t="shared" si="13"/>
        <v>0</v>
      </c>
      <c r="N40" s="87">
        <f t="shared" si="14"/>
        <v>0</v>
      </c>
    </row>
    <row r="41" spans="1:14" ht="16.5" thickBot="1">
      <c r="A41" s="111" t="s">
        <v>77</v>
      </c>
      <c r="B41" s="112"/>
      <c r="C41" s="45">
        <f t="shared" ref="C41:J41" si="20">SUM(C36,C40)</f>
        <v>26349</v>
      </c>
      <c r="D41" s="46">
        <f t="shared" si="20"/>
        <v>0</v>
      </c>
      <c r="E41" s="90">
        <f t="shared" si="9"/>
        <v>26349</v>
      </c>
      <c r="F41" s="79">
        <f t="shared" si="20"/>
        <v>3644</v>
      </c>
      <c r="G41" s="46">
        <f t="shared" si="20"/>
        <v>0</v>
      </c>
      <c r="H41" s="90">
        <f t="shared" si="10"/>
        <v>3644</v>
      </c>
      <c r="I41" s="45">
        <f t="shared" si="20"/>
        <v>6419</v>
      </c>
      <c r="J41" s="46">
        <f t="shared" si="20"/>
        <v>0</v>
      </c>
      <c r="K41" s="90">
        <f t="shared" si="11"/>
        <v>6419</v>
      </c>
      <c r="L41" s="45">
        <f t="shared" si="12"/>
        <v>36412</v>
      </c>
      <c r="M41" s="46">
        <f t="shared" si="13"/>
        <v>0</v>
      </c>
      <c r="N41" s="90">
        <f t="shared" si="14"/>
        <v>36412</v>
      </c>
    </row>
    <row r="42" spans="1:14" ht="29.25" customHeight="1" thickTop="1" thickBot="1">
      <c r="A42" s="113" t="s">
        <v>27</v>
      </c>
      <c r="B42" s="114"/>
      <c r="C42" s="47"/>
      <c r="D42" s="48"/>
      <c r="E42" s="91"/>
      <c r="F42" s="10"/>
      <c r="G42" s="48"/>
      <c r="H42" s="91"/>
      <c r="I42" s="47"/>
      <c r="J42" s="48"/>
      <c r="K42" s="91"/>
      <c r="L42" s="47"/>
      <c r="M42" s="48"/>
      <c r="N42" s="91"/>
    </row>
    <row r="43" spans="1:14" ht="15.75">
      <c r="A43" s="6">
        <v>30</v>
      </c>
      <c r="B43" s="12" t="s">
        <v>79</v>
      </c>
      <c r="C43" s="33"/>
      <c r="D43" s="38"/>
      <c r="E43" s="88">
        <f t="shared" si="9"/>
        <v>0</v>
      </c>
      <c r="F43" s="77"/>
      <c r="G43" s="38"/>
      <c r="H43" s="88">
        <f t="shared" si="10"/>
        <v>0</v>
      </c>
      <c r="I43" s="33"/>
      <c r="J43" s="38"/>
      <c r="K43" s="88">
        <f t="shared" si="11"/>
        <v>0</v>
      </c>
      <c r="L43" s="33">
        <f t="shared" si="12"/>
        <v>0</v>
      </c>
      <c r="M43" s="38">
        <f t="shared" si="13"/>
        <v>0</v>
      </c>
      <c r="N43" s="88">
        <f t="shared" si="14"/>
        <v>0</v>
      </c>
    </row>
    <row r="44" spans="1:14" ht="15.75">
      <c r="A44" s="6">
        <v>31</v>
      </c>
      <c r="B44" s="14" t="s">
        <v>78</v>
      </c>
      <c r="C44" s="33">
        <f>1789+285</f>
        <v>2074</v>
      </c>
      <c r="D44" s="38"/>
      <c r="E44" s="88">
        <f t="shared" si="9"/>
        <v>2074</v>
      </c>
      <c r="F44" s="77">
        <f>371+46</f>
        <v>417</v>
      </c>
      <c r="G44" s="38"/>
      <c r="H44" s="88">
        <f t="shared" si="10"/>
        <v>417</v>
      </c>
      <c r="I44" s="33"/>
      <c r="J44" s="38"/>
      <c r="K44" s="88">
        <f t="shared" si="11"/>
        <v>0</v>
      </c>
      <c r="L44" s="33">
        <f t="shared" si="12"/>
        <v>2491</v>
      </c>
      <c r="M44" s="38">
        <f t="shared" si="13"/>
        <v>0</v>
      </c>
      <c r="N44" s="88">
        <f t="shared" si="14"/>
        <v>2491</v>
      </c>
    </row>
    <row r="45" spans="1:14" ht="15.75">
      <c r="A45" s="6">
        <v>32</v>
      </c>
      <c r="B45" s="14" t="s">
        <v>80</v>
      </c>
      <c r="C45" s="33"/>
      <c r="D45" s="38"/>
      <c r="E45" s="88">
        <f t="shared" si="9"/>
        <v>0</v>
      </c>
      <c r="F45" s="77"/>
      <c r="G45" s="38"/>
      <c r="H45" s="88">
        <f t="shared" si="10"/>
        <v>0</v>
      </c>
      <c r="I45" s="33"/>
      <c r="J45" s="38"/>
      <c r="K45" s="88">
        <f t="shared" si="11"/>
        <v>0</v>
      </c>
      <c r="L45" s="33">
        <f t="shared" si="12"/>
        <v>0</v>
      </c>
      <c r="M45" s="38">
        <f t="shared" si="13"/>
        <v>0</v>
      </c>
      <c r="N45" s="88">
        <f t="shared" si="14"/>
        <v>0</v>
      </c>
    </row>
    <row r="46" spans="1:14" ht="15.75">
      <c r="A46" s="6">
        <v>33</v>
      </c>
      <c r="B46" s="13" t="s">
        <v>28</v>
      </c>
      <c r="C46" s="34"/>
      <c r="D46" s="39"/>
      <c r="E46" s="85">
        <f t="shared" si="9"/>
        <v>0</v>
      </c>
      <c r="F46" s="74"/>
      <c r="G46" s="39"/>
      <c r="H46" s="85">
        <f t="shared" si="10"/>
        <v>0</v>
      </c>
      <c r="I46" s="34"/>
      <c r="J46" s="39"/>
      <c r="K46" s="85">
        <f t="shared" si="11"/>
        <v>0</v>
      </c>
      <c r="L46" s="34">
        <f t="shared" si="12"/>
        <v>0</v>
      </c>
      <c r="M46" s="39">
        <f t="shared" si="13"/>
        <v>0</v>
      </c>
      <c r="N46" s="85">
        <f t="shared" si="14"/>
        <v>0</v>
      </c>
    </row>
    <row r="47" spans="1:14" ht="31.5">
      <c r="A47" s="6">
        <v>34</v>
      </c>
      <c r="B47" s="14" t="s">
        <v>29</v>
      </c>
      <c r="C47" s="34"/>
      <c r="D47" s="39"/>
      <c r="E47" s="85">
        <f t="shared" si="9"/>
        <v>0</v>
      </c>
      <c r="F47" s="74"/>
      <c r="G47" s="39"/>
      <c r="H47" s="85">
        <f t="shared" si="10"/>
        <v>0</v>
      </c>
      <c r="I47" s="34"/>
      <c r="J47" s="39"/>
      <c r="K47" s="85">
        <f t="shared" si="11"/>
        <v>0</v>
      </c>
      <c r="L47" s="34">
        <f t="shared" si="12"/>
        <v>0</v>
      </c>
      <c r="M47" s="39">
        <f t="shared" si="13"/>
        <v>0</v>
      </c>
      <c r="N47" s="85">
        <f t="shared" si="14"/>
        <v>0</v>
      </c>
    </row>
    <row r="48" spans="1:14" ht="15.75">
      <c r="A48" s="6">
        <v>35</v>
      </c>
      <c r="B48" s="15" t="s">
        <v>30</v>
      </c>
      <c r="C48" s="34">
        <f>23066+1209</f>
        <v>24275</v>
      </c>
      <c r="D48" s="39"/>
      <c r="E48" s="85">
        <f t="shared" si="9"/>
        <v>24275</v>
      </c>
      <c r="F48" s="74">
        <f>3721-638</f>
        <v>3083</v>
      </c>
      <c r="G48" s="39"/>
      <c r="H48" s="85">
        <f t="shared" si="10"/>
        <v>3083</v>
      </c>
      <c r="I48" s="34">
        <f>4629-1134</f>
        <v>3495</v>
      </c>
      <c r="J48" s="39"/>
      <c r="K48" s="85">
        <f t="shared" si="11"/>
        <v>3495</v>
      </c>
      <c r="L48" s="34">
        <f t="shared" si="12"/>
        <v>30853</v>
      </c>
      <c r="M48" s="39">
        <f t="shared" si="13"/>
        <v>0</v>
      </c>
      <c r="N48" s="85">
        <f t="shared" si="14"/>
        <v>30853</v>
      </c>
    </row>
    <row r="49" spans="1:14" ht="15.75">
      <c r="A49" s="6">
        <v>36</v>
      </c>
      <c r="B49" s="15" t="s">
        <v>31</v>
      </c>
      <c r="C49" s="34"/>
      <c r="D49" s="39"/>
      <c r="E49" s="85">
        <f t="shared" si="9"/>
        <v>0</v>
      </c>
      <c r="F49" s="74"/>
      <c r="G49" s="39"/>
      <c r="H49" s="85">
        <f t="shared" si="10"/>
        <v>0</v>
      </c>
      <c r="I49" s="34"/>
      <c r="J49" s="39"/>
      <c r="K49" s="85">
        <f t="shared" si="11"/>
        <v>0</v>
      </c>
      <c r="L49" s="34">
        <f t="shared" si="12"/>
        <v>0</v>
      </c>
      <c r="M49" s="39">
        <f t="shared" si="13"/>
        <v>0</v>
      </c>
      <c r="N49" s="85">
        <f t="shared" si="14"/>
        <v>0</v>
      </c>
    </row>
    <row r="50" spans="1:14" ht="15.75">
      <c r="A50" s="6">
        <v>37</v>
      </c>
      <c r="B50" s="15" t="s">
        <v>32</v>
      </c>
      <c r="C50" s="34"/>
      <c r="D50" s="39"/>
      <c r="E50" s="85">
        <f t="shared" si="9"/>
        <v>0</v>
      </c>
      <c r="F50" s="74"/>
      <c r="G50" s="39"/>
      <c r="H50" s="85">
        <f t="shared" si="10"/>
        <v>0</v>
      </c>
      <c r="I50" s="34"/>
      <c r="J50" s="39"/>
      <c r="K50" s="85">
        <f t="shared" si="11"/>
        <v>0</v>
      </c>
      <c r="L50" s="34">
        <f t="shared" si="12"/>
        <v>0</v>
      </c>
      <c r="M50" s="39">
        <f t="shared" si="13"/>
        <v>0</v>
      </c>
      <c r="N50" s="85">
        <f t="shared" si="14"/>
        <v>0</v>
      </c>
    </row>
    <row r="51" spans="1:14" ht="15.75">
      <c r="A51" s="6">
        <v>38</v>
      </c>
      <c r="B51" s="15" t="s">
        <v>33</v>
      </c>
      <c r="C51" s="34"/>
      <c r="D51" s="39"/>
      <c r="E51" s="85">
        <f t="shared" si="9"/>
        <v>0</v>
      </c>
      <c r="F51" s="74"/>
      <c r="G51" s="39"/>
      <c r="H51" s="85">
        <f t="shared" si="10"/>
        <v>0</v>
      </c>
      <c r="I51" s="34"/>
      <c r="J51" s="39"/>
      <c r="K51" s="85">
        <f t="shared" si="11"/>
        <v>0</v>
      </c>
      <c r="L51" s="34">
        <f t="shared" si="12"/>
        <v>0</v>
      </c>
      <c r="M51" s="39">
        <f t="shared" si="13"/>
        <v>0</v>
      </c>
      <c r="N51" s="85">
        <f t="shared" si="14"/>
        <v>0</v>
      </c>
    </row>
    <row r="52" spans="1:14" ht="15.75">
      <c r="A52" s="4">
        <v>39</v>
      </c>
      <c r="B52" s="16" t="s">
        <v>34</v>
      </c>
      <c r="C52" s="49"/>
      <c r="D52" s="50"/>
      <c r="E52" s="92">
        <f t="shared" si="9"/>
        <v>0</v>
      </c>
      <c r="F52" s="80"/>
      <c r="G52" s="50"/>
      <c r="H52" s="92">
        <f t="shared" si="10"/>
        <v>0</v>
      </c>
      <c r="I52" s="49"/>
      <c r="J52" s="50"/>
      <c r="K52" s="92">
        <f t="shared" si="11"/>
        <v>0</v>
      </c>
      <c r="L52" s="49">
        <f t="shared" si="12"/>
        <v>0</v>
      </c>
      <c r="M52" s="50">
        <f t="shared" si="13"/>
        <v>0</v>
      </c>
      <c r="N52" s="92">
        <f t="shared" si="14"/>
        <v>0</v>
      </c>
    </row>
    <row r="53" spans="1:14" ht="15.75">
      <c r="A53" s="6">
        <v>40</v>
      </c>
      <c r="B53" s="15" t="s">
        <v>35</v>
      </c>
      <c r="C53" s="34"/>
      <c r="D53" s="39"/>
      <c r="E53" s="85">
        <f t="shared" si="9"/>
        <v>0</v>
      </c>
      <c r="F53" s="74"/>
      <c r="G53" s="39"/>
      <c r="H53" s="85">
        <f t="shared" si="10"/>
        <v>0</v>
      </c>
      <c r="I53" s="34"/>
      <c r="J53" s="39"/>
      <c r="K53" s="85">
        <f t="shared" si="11"/>
        <v>0</v>
      </c>
      <c r="L53" s="34">
        <f t="shared" si="12"/>
        <v>0</v>
      </c>
      <c r="M53" s="39">
        <f t="shared" si="13"/>
        <v>0</v>
      </c>
      <c r="N53" s="85">
        <f t="shared" si="14"/>
        <v>0</v>
      </c>
    </row>
    <row r="54" spans="1:14" ht="15.75">
      <c r="A54" s="6">
        <v>41</v>
      </c>
      <c r="B54" s="17" t="s">
        <v>36</v>
      </c>
      <c r="C54" s="34"/>
      <c r="D54" s="39"/>
      <c r="E54" s="85">
        <f t="shared" si="9"/>
        <v>0</v>
      </c>
      <c r="F54" s="74"/>
      <c r="G54" s="39"/>
      <c r="H54" s="85">
        <f t="shared" si="10"/>
        <v>0</v>
      </c>
      <c r="I54" s="34"/>
      <c r="J54" s="39"/>
      <c r="K54" s="85">
        <f t="shared" si="11"/>
        <v>0</v>
      </c>
      <c r="L54" s="34">
        <f t="shared" si="12"/>
        <v>0</v>
      </c>
      <c r="M54" s="39">
        <f t="shared" si="13"/>
        <v>0</v>
      </c>
      <c r="N54" s="85">
        <f t="shared" si="14"/>
        <v>0</v>
      </c>
    </row>
    <row r="55" spans="1:14" ht="16.5" thickBot="1">
      <c r="A55" s="1">
        <v>42</v>
      </c>
      <c r="B55" s="18" t="s">
        <v>37</v>
      </c>
      <c r="C55" s="35"/>
      <c r="D55" s="40"/>
      <c r="E55" s="89">
        <f t="shared" si="9"/>
        <v>0</v>
      </c>
      <c r="F55" s="78"/>
      <c r="G55" s="40"/>
      <c r="H55" s="89">
        <f t="shared" si="10"/>
        <v>0</v>
      </c>
      <c r="I55" s="35"/>
      <c r="J55" s="40"/>
      <c r="K55" s="89">
        <f t="shared" si="11"/>
        <v>0</v>
      </c>
      <c r="L55" s="35">
        <f t="shared" si="12"/>
        <v>0</v>
      </c>
      <c r="M55" s="40">
        <f t="shared" si="13"/>
        <v>0</v>
      </c>
      <c r="N55" s="89">
        <f t="shared" si="14"/>
        <v>0</v>
      </c>
    </row>
    <row r="56" spans="1:14" ht="33.75" customHeight="1" thickBot="1">
      <c r="A56" s="5">
        <v>43</v>
      </c>
      <c r="B56" s="19" t="s">
        <v>81</v>
      </c>
      <c r="C56" s="41">
        <f t="shared" ref="C56:J56" si="21">SUM(C48:C51,C53:C55)</f>
        <v>24275</v>
      </c>
      <c r="D56" s="42">
        <f t="shared" si="21"/>
        <v>0</v>
      </c>
      <c r="E56" s="87">
        <f t="shared" si="9"/>
        <v>24275</v>
      </c>
      <c r="F56" s="76">
        <f t="shared" si="21"/>
        <v>3083</v>
      </c>
      <c r="G56" s="42">
        <f t="shared" si="21"/>
        <v>0</v>
      </c>
      <c r="H56" s="87">
        <f t="shared" si="10"/>
        <v>3083</v>
      </c>
      <c r="I56" s="41">
        <f t="shared" si="21"/>
        <v>3495</v>
      </c>
      <c r="J56" s="42">
        <f t="shared" si="21"/>
        <v>0</v>
      </c>
      <c r="K56" s="87">
        <f t="shared" si="11"/>
        <v>3495</v>
      </c>
      <c r="L56" s="41">
        <f t="shared" si="12"/>
        <v>30853</v>
      </c>
      <c r="M56" s="42">
        <f t="shared" si="13"/>
        <v>0</v>
      </c>
      <c r="N56" s="87">
        <f t="shared" si="14"/>
        <v>30853</v>
      </c>
    </row>
    <row r="57" spans="1:14" ht="16.5" thickBot="1">
      <c r="A57" s="6">
        <v>44</v>
      </c>
      <c r="B57" s="13" t="s">
        <v>38</v>
      </c>
      <c r="C57" s="33"/>
      <c r="D57" s="38"/>
      <c r="E57" s="88">
        <f t="shared" si="9"/>
        <v>0</v>
      </c>
      <c r="F57" s="77"/>
      <c r="G57" s="38"/>
      <c r="H57" s="88">
        <f t="shared" si="10"/>
        <v>0</v>
      </c>
      <c r="I57" s="33"/>
      <c r="J57" s="38"/>
      <c r="K57" s="88">
        <f t="shared" si="11"/>
        <v>0</v>
      </c>
      <c r="L57" s="33">
        <f t="shared" si="12"/>
        <v>0</v>
      </c>
      <c r="M57" s="38">
        <f t="shared" si="13"/>
        <v>0</v>
      </c>
      <c r="N57" s="88">
        <f t="shared" si="14"/>
        <v>0</v>
      </c>
    </row>
    <row r="58" spans="1:14" ht="16.5" thickBot="1">
      <c r="A58" s="5">
        <v>45</v>
      </c>
      <c r="B58" s="19" t="s">
        <v>82</v>
      </c>
      <c r="C58" s="41">
        <f>C43+C44+C45+C46+C47+C56+C57</f>
        <v>26349</v>
      </c>
      <c r="D58" s="42">
        <f>D43+D44+D45+D46+D47+D56+D57</f>
        <v>0</v>
      </c>
      <c r="E58" s="87">
        <f t="shared" si="9"/>
        <v>26349</v>
      </c>
      <c r="F58" s="76">
        <f>F43+F44+F45+F46+F47+F56+F57</f>
        <v>3500</v>
      </c>
      <c r="G58" s="42">
        <f>G43+G44+G45+G46+G47+G56+G57</f>
        <v>0</v>
      </c>
      <c r="H58" s="87">
        <f t="shared" si="10"/>
        <v>3500</v>
      </c>
      <c r="I58" s="41">
        <f>I43+I44+I45+I46+I47+I56+I57</f>
        <v>3495</v>
      </c>
      <c r="J58" s="42">
        <f>J43+J44+J45+J46+J47+J56+J57</f>
        <v>0</v>
      </c>
      <c r="K58" s="87">
        <f t="shared" si="11"/>
        <v>3495</v>
      </c>
      <c r="L58" s="41">
        <f t="shared" si="12"/>
        <v>33344</v>
      </c>
      <c r="M58" s="42">
        <f t="shared" si="13"/>
        <v>0</v>
      </c>
      <c r="N58" s="87">
        <f t="shared" si="14"/>
        <v>33344</v>
      </c>
    </row>
    <row r="59" spans="1:14" ht="31.5">
      <c r="A59" s="64">
        <v>46</v>
      </c>
      <c r="B59" s="65" t="s">
        <v>87</v>
      </c>
      <c r="C59" s="67"/>
      <c r="D59" s="66"/>
      <c r="E59" s="93">
        <f t="shared" si="9"/>
        <v>0</v>
      </c>
      <c r="F59" s="81">
        <v>144</v>
      </c>
      <c r="G59" s="66"/>
      <c r="H59" s="93">
        <f t="shared" si="10"/>
        <v>144</v>
      </c>
      <c r="I59" s="67">
        <v>2924</v>
      </c>
      <c r="J59" s="66"/>
      <c r="K59" s="93">
        <f t="shared" si="11"/>
        <v>2924</v>
      </c>
      <c r="L59" s="67">
        <f t="shared" si="12"/>
        <v>3068</v>
      </c>
      <c r="M59" s="66">
        <f t="shared" si="13"/>
        <v>0</v>
      </c>
      <c r="N59" s="93">
        <f t="shared" si="14"/>
        <v>3068</v>
      </c>
    </row>
    <row r="60" spans="1:14" ht="31.5">
      <c r="A60" s="68">
        <v>47</v>
      </c>
      <c r="B60" s="69" t="s">
        <v>88</v>
      </c>
      <c r="C60" s="63"/>
      <c r="D60" s="70"/>
      <c r="E60" s="94">
        <f t="shared" si="9"/>
        <v>0</v>
      </c>
      <c r="F60" s="82"/>
      <c r="G60" s="70"/>
      <c r="H60" s="94">
        <f t="shared" si="10"/>
        <v>0</v>
      </c>
      <c r="I60" s="71"/>
      <c r="J60" s="70"/>
      <c r="K60" s="94">
        <f t="shared" si="11"/>
        <v>0</v>
      </c>
      <c r="L60" s="71">
        <f t="shared" si="12"/>
        <v>0</v>
      </c>
      <c r="M60" s="70">
        <f t="shared" si="13"/>
        <v>0</v>
      </c>
      <c r="N60" s="94">
        <f t="shared" si="14"/>
        <v>0</v>
      </c>
    </row>
    <row r="61" spans="1:14" ht="15.75">
      <c r="A61" s="6">
        <v>48</v>
      </c>
      <c r="B61" s="13" t="s">
        <v>42</v>
      </c>
      <c r="C61" s="34"/>
      <c r="D61" s="38"/>
      <c r="E61" s="88">
        <f t="shared" si="9"/>
        <v>0</v>
      </c>
      <c r="F61" s="77"/>
      <c r="G61" s="38"/>
      <c r="H61" s="88">
        <f t="shared" si="10"/>
        <v>0</v>
      </c>
      <c r="I61" s="33"/>
      <c r="J61" s="38"/>
      <c r="K61" s="88">
        <f t="shared" si="11"/>
        <v>0</v>
      </c>
      <c r="L61" s="33">
        <f t="shared" si="12"/>
        <v>0</v>
      </c>
      <c r="M61" s="38">
        <f t="shared" si="13"/>
        <v>0</v>
      </c>
      <c r="N61" s="88">
        <f t="shared" si="14"/>
        <v>0</v>
      </c>
    </row>
    <row r="62" spans="1:14" ht="15.75">
      <c r="A62" s="6">
        <v>49</v>
      </c>
      <c r="B62" s="15" t="s">
        <v>39</v>
      </c>
      <c r="C62" s="34"/>
      <c r="D62" s="39"/>
      <c r="E62" s="85">
        <f t="shared" si="9"/>
        <v>0</v>
      </c>
      <c r="F62" s="74"/>
      <c r="G62" s="39"/>
      <c r="H62" s="85">
        <f t="shared" si="10"/>
        <v>0</v>
      </c>
      <c r="I62" s="34"/>
      <c r="J62" s="39"/>
      <c r="K62" s="85">
        <f t="shared" si="11"/>
        <v>0</v>
      </c>
      <c r="L62" s="34">
        <f t="shared" si="12"/>
        <v>0</v>
      </c>
      <c r="M62" s="39">
        <f t="shared" si="13"/>
        <v>0</v>
      </c>
      <c r="N62" s="85">
        <f t="shared" si="14"/>
        <v>0</v>
      </c>
    </row>
    <row r="63" spans="1:14" ht="16.5" thickBot="1">
      <c r="A63" s="6">
        <v>50</v>
      </c>
      <c r="B63" s="15" t="s">
        <v>40</v>
      </c>
      <c r="C63" s="35"/>
      <c r="D63" s="40"/>
      <c r="E63" s="89">
        <f t="shared" si="9"/>
        <v>0</v>
      </c>
      <c r="F63" s="78"/>
      <c r="G63" s="40"/>
      <c r="H63" s="89">
        <f t="shared" si="10"/>
        <v>0</v>
      </c>
      <c r="I63" s="35"/>
      <c r="J63" s="40"/>
      <c r="K63" s="89">
        <f t="shared" si="11"/>
        <v>0</v>
      </c>
      <c r="L63" s="35">
        <f t="shared" si="12"/>
        <v>0</v>
      </c>
      <c r="M63" s="40">
        <f t="shared" si="13"/>
        <v>0</v>
      </c>
      <c r="N63" s="89">
        <f t="shared" si="14"/>
        <v>0</v>
      </c>
    </row>
    <row r="64" spans="1:14" ht="16.5" thickBot="1">
      <c r="A64" s="5">
        <v>51</v>
      </c>
      <c r="B64" s="20" t="s">
        <v>83</v>
      </c>
      <c r="C64" s="41">
        <f t="shared" ref="C64:I64" si="22">SUM(C61:C63)</f>
        <v>0</v>
      </c>
      <c r="D64" s="42">
        <f t="shared" si="22"/>
        <v>0</v>
      </c>
      <c r="E64" s="87">
        <f t="shared" si="9"/>
        <v>0</v>
      </c>
      <c r="F64" s="76">
        <f t="shared" si="22"/>
        <v>0</v>
      </c>
      <c r="G64" s="42">
        <f t="shared" si="22"/>
        <v>0</v>
      </c>
      <c r="H64" s="87">
        <f t="shared" si="10"/>
        <v>0</v>
      </c>
      <c r="I64" s="41">
        <f t="shared" si="22"/>
        <v>0</v>
      </c>
      <c r="J64" s="42"/>
      <c r="K64" s="87">
        <f t="shared" si="11"/>
        <v>0</v>
      </c>
      <c r="L64" s="41">
        <f t="shared" si="12"/>
        <v>0</v>
      </c>
      <c r="M64" s="42">
        <f t="shared" si="13"/>
        <v>0</v>
      </c>
      <c r="N64" s="87">
        <f t="shared" si="14"/>
        <v>0</v>
      </c>
    </row>
    <row r="65" spans="1:14" ht="16.5" thickBot="1">
      <c r="A65" s="115" t="s">
        <v>84</v>
      </c>
      <c r="B65" s="116"/>
      <c r="C65" s="45">
        <f>C58+C59+C60+C64</f>
        <v>26349</v>
      </c>
      <c r="D65" s="46">
        <f>D58+D59+D60+D64</f>
        <v>0</v>
      </c>
      <c r="E65" s="90">
        <f t="shared" si="9"/>
        <v>26349</v>
      </c>
      <c r="F65" s="79">
        <f>F58+F59+F60+F64</f>
        <v>3644</v>
      </c>
      <c r="G65" s="46">
        <f>G58+G59+G60+G64</f>
        <v>0</v>
      </c>
      <c r="H65" s="90">
        <f t="shared" si="10"/>
        <v>3644</v>
      </c>
      <c r="I65" s="45">
        <f>I58+I59+I60+I64</f>
        <v>6419</v>
      </c>
      <c r="J65" s="46">
        <f>J58+J59+J60+J64</f>
        <v>0</v>
      </c>
      <c r="K65" s="90">
        <f t="shared" si="11"/>
        <v>6419</v>
      </c>
      <c r="L65" s="45">
        <f t="shared" si="12"/>
        <v>36412</v>
      </c>
      <c r="M65" s="46">
        <f t="shared" si="13"/>
        <v>0</v>
      </c>
      <c r="N65" s="90">
        <f t="shared" si="14"/>
        <v>36412</v>
      </c>
    </row>
    <row r="66" spans="1:14" ht="17.25" thickTop="1" thickBot="1">
      <c r="A66" s="101"/>
      <c r="B66" s="102"/>
      <c r="C66" s="48"/>
      <c r="D66" s="10"/>
      <c r="E66" s="95"/>
      <c r="F66" s="48"/>
      <c r="G66" s="10"/>
      <c r="H66" s="95"/>
      <c r="I66" s="48"/>
      <c r="J66" s="10"/>
      <c r="K66" s="95"/>
      <c r="L66" s="48"/>
      <c r="M66" s="10"/>
      <c r="N66" s="95"/>
    </row>
    <row r="67" spans="1:14" ht="16.5" thickBot="1">
      <c r="A67" s="9">
        <v>52</v>
      </c>
      <c r="B67" s="11" t="s">
        <v>41</v>
      </c>
      <c r="C67" s="36">
        <f>89-89</f>
        <v>0</v>
      </c>
      <c r="D67" s="60"/>
      <c r="E67" s="96">
        <f t="shared" si="9"/>
        <v>0</v>
      </c>
      <c r="F67" s="83">
        <f>16-16</f>
        <v>0</v>
      </c>
      <c r="G67" s="60"/>
      <c r="H67" s="96">
        <f t="shared" si="10"/>
        <v>0</v>
      </c>
      <c r="I67" s="36">
        <f>9.75-9.75</f>
        <v>0</v>
      </c>
      <c r="J67" s="60"/>
      <c r="K67" s="96">
        <f t="shared" si="11"/>
        <v>0</v>
      </c>
      <c r="L67" s="36">
        <f t="shared" si="12"/>
        <v>0</v>
      </c>
      <c r="M67" s="60">
        <f t="shared" si="13"/>
        <v>0</v>
      </c>
      <c r="N67" s="96">
        <f t="shared" si="14"/>
        <v>0</v>
      </c>
    </row>
  </sheetData>
  <mergeCells count="29">
    <mergeCell ref="J1:N2"/>
    <mergeCell ref="A65:B65"/>
    <mergeCell ref="A66:B66"/>
    <mergeCell ref="L9:L10"/>
    <mergeCell ref="M9:M10"/>
    <mergeCell ref="N9:N10"/>
    <mergeCell ref="A11:B11"/>
    <mergeCell ref="A41:B41"/>
    <mergeCell ref="A42:B42"/>
    <mergeCell ref="C9:C10"/>
    <mergeCell ref="D9:D10"/>
    <mergeCell ref="E9:E10"/>
    <mergeCell ref="F9:F10"/>
    <mergeCell ref="G9:G10"/>
    <mergeCell ref="I9:I10"/>
    <mergeCell ref="J9:J10"/>
    <mergeCell ref="K9:K10"/>
    <mergeCell ref="L6:N6"/>
    <mergeCell ref="C7:E8"/>
    <mergeCell ref="F7:H8"/>
    <mergeCell ref="I7:K8"/>
    <mergeCell ref="L7:N8"/>
    <mergeCell ref="I6:K6"/>
    <mergeCell ref="C1:E2"/>
    <mergeCell ref="A6:A10"/>
    <mergeCell ref="B6:B10"/>
    <mergeCell ref="C6:E6"/>
    <mergeCell ref="F6:H6"/>
    <mergeCell ref="H9:H10"/>
  </mergeCells>
  <pageMargins left="0.39370078740157483" right="0.23622047244094491" top="0.15748031496062992" bottom="0.23622047244094491" header="0.15748031496062992" footer="0.19685039370078741"/>
  <pageSetup paperSize="9" scale="46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7"/>
  <sheetViews>
    <sheetView view="pageBreakPreview" zoomScale="80" zoomScaleNormal="80" zoomScaleSheetLayoutView="80" workbookViewId="0">
      <pane xSplit="2" ySplit="11" topLeftCell="K12" activePane="bottomRight" state="frozen"/>
      <selection pane="topRight" activeCell="C1" sqref="C1"/>
      <selection pane="bottomLeft" activeCell="A12" sqref="A12"/>
      <selection pane="bottomRight" activeCell="J67" sqref="J67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135"/>
      <c r="D1" s="135"/>
      <c r="E1" s="135"/>
      <c r="F1" s="72"/>
      <c r="G1" s="72"/>
      <c r="H1" s="72"/>
      <c r="I1" s="72"/>
      <c r="J1" s="127" t="s">
        <v>93</v>
      </c>
      <c r="K1" s="127"/>
      <c r="L1" s="127"/>
      <c r="M1" s="127"/>
      <c r="N1" s="127"/>
    </row>
    <row r="2" spans="1:14" ht="33.75" customHeight="1">
      <c r="A2" s="51"/>
      <c r="B2" s="51"/>
      <c r="C2" s="135"/>
      <c r="D2" s="135"/>
      <c r="E2" s="135"/>
      <c r="F2" s="52"/>
      <c r="G2" s="52"/>
      <c r="H2" s="52"/>
      <c r="I2" s="52"/>
      <c r="J2" s="127"/>
      <c r="K2" s="127"/>
      <c r="L2" s="127"/>
      <c r="M2" s="127"/>
      <c r="N2" s="127"/>
    </row>
    <row r="5" spans="1:14" ht="15.75" thickBot="1"/>
    <row r="6" spans="1:14" ht="16.5" thickBot="1">
      <c r="A6" s="103" t="s">
        <v>0</v>
      </c>
      <c r="B6" s="106" t="s">
        <v>1</v>
      </c>
      <c r="C6" s="129">
        <v>2103</v>
      </c>
      <c r="D6" s="130"/>
      <c r="E6" s="131"/>
      <c r="F6" s="132" t="s">
        <v>58</v>
      </c>
      <c r="G6" s="133"/>
      <c r="H6" s="134"/>
      <c r="I6" s="132" t="s">
        <v>57</v>
      </c>
      <c r="J6" s="133"/>
      <c r="K6" s="134"/>
      <c r="L6" s="129">
        <v>2103</v>
      </c>
      <c r="M6" s="130"/>
      <c r="N6" s="131"/>
    </row>
    <row r="7" spans="1:14" ht="15" customHeight="1">
      <c r="A7" s="104"/>
      <c r="B7" s="107"/>
      <c r="C7" s="121" t="s">
        <v>46</v>
      </c>
      <c r="D7" s="122"/>
      <c r="E7" s="119"/>
      <c r="F7" s="121" t="s">
        <v>59</v>
      </c>
      <c r="G7" s="122"/>
      <c r="H7" s="122"/>
      <c r="I7" s="121" t="s">
        <v>60</v>
      </c>
      <c r="J7" s="122"/>
      <c r="K7" s="119"/>
      <c r="L7" s="121" t="s">
        <v>61</v>
      </c>
      <c r="M7" s="122"/>
      <c r="N7" s="119"/>
    </row>
    <row r="8" spans="1:14" ht="51.75" customHeight="1" thickBot="1">
      <c r="A8" s="104"/>
      <c r="B8" s="107"/>
      <c r="C8" s="123"/>
      <c r="D8" s="124"/>
      <c r="E8" s="120"/>
      <c r="F8" s="123"/>
      <c r="G8" s="124"/>
      <c r="H8" s="124"/>
      <c r="I8" s="123"/>
      <c r="J8" s="124"/>
      <c r="K8" s="120"/>
      <c r="L8" s="123"/>
      <c r="M8" s="124"/>
      <c r="N8" s="120"/>
    </row>
    <row r="9" spans="1:14" ht="15" customHeight="1">
      <c r="A9" s="104"/>
      <c r="B9" s="107"/>
      <c r="C9" s="125" t="s">
        <v>96</v>
      </c>
      <c r="D9" s="117" t="s">
        <v>90</v>
      </c>
      <c r="E9" s="119" t="s">
        <v>91</v>
      </c>
      <c r="F9" s="125" t="s">
        <v>96</v>
      </c>
      <c r="G9" s="117" t="s">
        <v>90</v>
      </c>
      <c r="H9" s="119" t="s">
        <v>91</v>
      </c>
      <c r="I9" s="125" t="s">
        <v>96</v>
      </c>
      <c r="J9" s="117" t="s">
        <v>90</v>
      </c>
      <c r="K9" s="119" t="s">
        <v>91</v>
      </c>
      <c r="L9" s="125" t="s">
        <v>96</v>
      </c>
      <c r="M9" s="117" t="s">
        <v>90</v>
      </c>
      <c r="N9" s="119" t="s">
        <v>91</v>
      </c>
    </row>
    <row r="10" spans="1:14" ht="44.25" customHeight="1" thickBot="1">
      <c r="A10" s="105"/>
      <c r="B10" s="108"/>
      <c r="C10" s="126"/>
      <c r="D10" s="118"/>
      <c r="E10" s="120"/>
      <c r="F10" s="126"/>
      <c r="G10" s="118"/>
      <c r="H10" s="120"/>
      <c r="I10" s="126"/>
      <c r="J10" s="118"/>
      <c r="K10" s="120"/>
      <c r="L10" s="126"/>
      <c r="M10" s="118"/>
      <c r="N10" s="120"/>
    </row>
    <row r="11" spans="1:14" ht="16.5" thickBot="1">
      <c r="A11" s="109" t="s">
        <v>2</v>
      </c>
      <c r="B11" s="110"/>
      <c r="C11" s="32">
        <v>25</v>
      </c>
      <c r="D11" s="37">
        <f t="shared" ref="D11:F11" si="0">+C11+1</f>
        <v>26</v>
      </c>
      <c r="E11" s="31">
        <f t="shared" si="0"/>
        <v>27</v>
      </c>
      <c r="F11" s="97">
        <f t="shared" si="0"/>
        <v>28</v>
      </c>
      <c r="G11" s="37">
        <f t="shared" ref="G11" si="1">+F11+1</f>
        <v>29</v>
      </c>
      <c r="H11" s="31">
        <f t="shared" ref="H11" si="2">+G11+1</f>
        <v>30</v>
      </c>
      <c r="I11" s="97">
        <f t="shared" ref="I11" si="3">+H11+1</f>
        <v>31</v>
      </c>
      <c r="J11" s="37">
        <f t="shared" ref="J11" si="4">+I11+1</f>
        <v>32</v>
      </c>
      <c r="K11" s="31">
        <f t="shared" ref="K11:L11" si="5">+J11+1</f>
        <v>33</v>
      </c>
      <c r="L11" s="97">
        <f t="shared" si="5"/>
        <v>34</v>
      </c>
      <c r="M11" s="37">
        <f t="shared" ref="M11" si="6">+L11+1</f>
        <v>35</v>
      </c>
      <c r="N11" s="31">
        <f t="shared" ref="N11" si="7">+M11+1</f>
        <v>36</v>
      </c>
    </row>
    <row r="12" spans="1:14" ht="15.75">
      <c r="A12" s="1">
        <v>1</v>
      </c>
      <c r="B12" s="21" t="s">
        <v>3</v>
      </c>
      <c r="C12" s="55">
        <f>15328-2411</f>
        <v>12917</v>
      </c>
      <c r="D12" s="38"/>
      <c r="E12" s="84">
        <f>C12+D12</f>
        <v>12917</v>
      </c>
      <c r="F12" s="73">
        <f>3122-257</f>
        <v>2865</v>
      </c>
      <c r="G12" s="38"/>
      <c r="H12" s="84">
        <f>F12+G12</f>
        <v>2865</v>
      </c>
      <c r="I12" s="55">
        <f>6936-444</f>
        <v>6492</v>
      </c>
      <c r="J12" s="38"/>
      <c r="K12" s="84">
        <f>I12+J12</f>
        <v>6492</v>
      </c>
      <c r="L12" s="33">
        <f>C12+F12+I12</f>
        <v>22274</v>
      </c>
      <c r="M12" s="38">
        <f t="shared" ref="M12:N12" si="8">D12+G12+J12</f>
        <v>0</v>
      </c>
      <c r="N12" s="84">
        <f t="shared" si="8"/>
        <v>22274</v>
      </c>
    </row>
    <row r="13" spans="1:14" ht="15.75">
      <c r="A13" s="2">
        <v>2</v>
      </c>
      <c r="B13" s="15" t="s">
        <v>4</v>
      </c>
      <c r="C13" s="56">
        <f>4107-544</f>
        <v>3563</v>
      </c>
      <c r="D13" s="39"/>
      <c r="E13" s="85">
        <f t="shared" ref="E13:E67" si="9">C13+D13</f>
        <v>3563</v>
      </c>
      <c r="F13" s="53">
        <f>830-81</f>
        <v>749</v>
      </c>
      <c r="G13" s="39"/>
      <c r="H13" s="85">
        <f t="shared" ref="H13:H67" si="10">F13+G13</f>
        <v>749</v>
      </c>
      <c r="I13" s="56">
        <f>1854-108</f>
        <v>1746</v>
      </c>
      <c r="J13" s="39"/>
      <c r="K13" s="85">
        <f t="shared" ref="K13:K67" si="11">I13+J13</f>
        <v>1746</v>
      </c>
      <c r="L13" s="53">
        <f t="shared" ref="L13:L67" si="12">C13+F13+I13</f>
        <v>6058</v>
      </c>
      <c r="M13" s="39">
        <f t="shared" ref="M13:M67" si="13">D13+G13+J13</f>
        <v>0</v>
      </c>
      <c r="N13" s="85">
        <f t="shared" ref="N13:N67" si="14">E13+H13+K13</f>
        <v>6058</v>
      </c>
    </row>
    <row r="14" spans="1:14" ht="15.75">
      <c r="A14" s="2">
        <v>3</v>
      </c>
      <c r="B14" s="22" t="s">
        <v>5</v>
      </c>
      <c r="C14" s="56">
        <f>3538+85</f>
        <v>3623</v>
      </c>
      <c r="D14" s="39"/>
      <c r="E14" s="85">
        <f t="shared" si="9"/>
        <v>3623</v>
      </c>
      <c r="F14" s="53">
        <f>1427-1010</f>
        <v>417</v>
      </c>
      <c r="G14" s="39"/>
      <c r="H14" s="85">
        <f t="shared" si="10"/>
        <v>417</v>
      </c>
      <c r="I14" s="56">
        <f>591-51</f>
        <v>540</v>
      </c>
      <c r="J14" s="39"/>
      <c r="K14" s="85">
        <f t="shared" si="11"/>
        <v>540</v>
      </c>
      <c r="L14" s="53">
        <f t="shared" si="12"/>
        <v>4580</v>
      </c>
      <c r="M14" s="39">
        <f t="shared" si="13"/>
        <v>0</v>
      </c>
      <c r="N14" s="85">
        <f t="shared" si="14"/>
        <v>4580</v>
      </c>
    </row>
    <row r="15" spans="1:14" ht="15.75">
      <c r="A15" s="3">
        <v>4</v>
      </c>
      <c r="B15" s="23" t="s">
        <v>6</v>
      </c>
      <c r="C15" s="57">
        <f>94+631</f>
        <v>725</v>
      </c>
      <c r="D15" s="39"/>
      <c r="E15" s="85">
        <f t="shared" si="9"/>
        <v>725</v>
      </c>
      <c r="F15" s="54">
        <f>22-22</f>
        <v>0</v>
      </c>
      <c r="G15" s="39"/>
      <c r="H15" s="85">
        <f t="shared" si="10"/>
        <v>0</v>
      </c>
      <c r="I15" s="57">
        <f>30-30</f>
        <v>0</v>
      </c>
      <c r="J15" s="39"/>
      <c r="K15" s="85">
        <f t="shared" si="11"/>
        <v>0</v>
      </c>
      <c r="L15" s="54">
        <f t="shared" si="12"/>
        <v>725</v>
      </c>
      <c r="M15" s="39">
        <f t="shared" si="13"/>
        <v>0</v>
      </c>
      <c r="N15" s="85">
        <f t="shared" si="14"/>
        <v>725</v>
      </c>
    </row>
    <row r="16" spans="1:14" ht="15.75">
      <c r="A16" s="2">
        <v>5</v>
      </c>
      <c r="B16" s="24" t="s">
        <v>7</v>
      </c>
      <c r="C16" s="34">
        <f t="shared" ref="C16:J16" si="15">SUM(C14:C15)</f>
        <v>4348</v>
      </c>
      <c r="D16" s="39">
        <f t="shared" si="15"/>
        <v>0</v>
      </c>
      <c r="E16" s="85">
        <f t="shared" si="9"/>
        <v>4348</v>
      </c>
      <c r="F16" s="74">
        <f t="shared" si="15"/>
        <v>417</v>
      </c>
      <c r="G16" s="39">
        <f t="shared" si="15"/>
        <v>0</v>
      </c>
      <c r="H16" s="85">
        <f t="shared" si="10"/>
        <v>417</v>
      </c>
      <c r="I16" s="34">
        <f t="shared" si="15"/>
        <v>540</v>
      </c>
      <c r="J16" s="39">
        <f t="shared" si="15"/>
        <v>0</v>
      </c>
      <c r="K16" s="85">
        <f t="shared" si="11"/>
        <v>540</v>
      </c>
      <c r="L16" s="34">
        <f t="shared" si="12"/>
        <v>5305</v>
      </c>
      <c r="M16" s="39">
        <f t="shared" si="13"/>
        <v>0</v>
      </c>
      <c r="N16" s="85">
        <f t="shared" si="14"/>
        <v>5305</v>
      </c>
    </row>
    <row r="17" spans="1:14" ht="16.5" thickBot="1">
      <c r="A17" s="4">
        <v>6</v>
      </c>
      <c r="B17" s="16" t="s">
        <v>8</v>
      </c>
      <c r="C17" s="43">
        <v>1182</v>
      </c>
      <c r="D17" s="100">
        <v>-1182</v>
      </c>
      <c r="E17" s="86">
        <f t="shared" si="9"/>
        <v>0</v>
      </c>
      <c r="F17" s="75">
        <v>860</v>
      </c>
      <c r="G17" s="100">
        <v>-837</v>
      </c>
      <c r="H17" s="86">
        <f t="shared" si="10"/>
        <v>23</v>
      </c>
      <c r="I17" s="43">
        <v>0</v>
      </c>
      <c r="J17" s="100"/>
      <c r="K17" s="86">
        <f t="shared" si="11"/>
        <v>0</v>
      </c>
      <c r="L17" s="43">
        <f t="shared" si="12"/>
        <v>2042</v>
      </c>
      <c r="M17" s="100">
        <f t="shared" si="13"/>
        <v>-2019</v>
      </c>
      <c r="N17" s="86">
        <f t="shared" si="14"/>
        <v>23</v>
      </c>
    </row>
    <row r="18" spans="1:14" ht="16.5" thickBot="1">
      <c r="A18" s="5">
        <v>7</v>
      </c>
      <c r="B18" s="20" t="s">
        <v>9</v>
      </c>
      <c r="C18" s="41">
        <f t="shared" ref="C18:J18" si="16">SUM(C12:C13,C16)</f>
        <v>20828</v>
      </c>
      <c r="D18" s="42">
        <f t="shared" si="16"/>
        <v>0</v>
      </c>
      <c r="E18" s="87">
        <f t="shared" si="9"/>
        <v>20828</v>
      </c>
      <c r="F18" s="76">
        <f t="shared" si="16"/>
        <v>4031</v>
      </c>
      <c r="G18" s="42">
        <f t="shared" si="16"/>
        <v>0</v>
      </c>
      <c r="H18" s="87">
        <f t="shared" si="10"/>
        <v>4031</v>
      </c>
      <c r="I18" s="41">
        <f t="shared" si="16"/>
        <v>8778</v>
      </c>
      <c r="J18" s="42">
        <f t="shared" si="16"/>
        <v>0</v>
      </c>
      <c r="K18" s="87">
        <f t="shared" si="11"/>
        <v>8778</v>
      </c>
      <c r="L18" s="41">
        <f t="shared" si="12"/>
        <v>33637</v>
      </c>
      <c r="M18" s="42">
        <f t="shared" si="13"/>
        <v>0</v>
      </c>
      <c r="N18" s="87">
        <f t="shared" si="14"/>
        <v>33637</v>
      </c>
    </row>
    <row r="19" spans="1:14" ht="15.75">
      <c r="A19" s="6">
        <v>8</v>
      </c>
      <c r="B19" s="13" t="s">
        <v>10</v>
      </c>
      <c r="C19" s="33"/>
      <c r="D19" s="38"/>
      <c r="E19" s="88">
        <f t="shared" si="9"/>
        <v>0</v>
      </c>
      <c r="F19" s="77"/>
      <c r="G19" s="38"/>
      <c r="H19" s="88">
        <f t="shared" si="10"/>
        <v>0</v>
      </c>
      <c r="I19" s="33"/>
      <c r="J19" s="38"/>
      <c r="K19" s="88">
        <f t="shared" si="11"/>
        <v>0</v>
      </c>
      <c r="L19" s="33">
        <f t="shared" si="12"/>
        <v>0</v>
      </c>
      <c r="M19" s="38">
        <f t="shared" si="13"/>
        <v>0</v>
      </c>
      <c r="N19" s="88">
        <f t="shared" si="14"/>
        <v>0</v>
      </c>
    </row>
    <row r="20" spans="1:14" ht="15.75">
      <c r="A20" s="2">
        <v>9</v>
      </c>
      <c r="B20" s="15" t="s">
        <v>11</v>
      </c>
      <c r="C20" s="34"/>
      <c r="D20" s="39"/>
      <c r="E20" s="85">
        <f t="shared" si="9"/>
        <v>0</v>
      </c>
      <c r="F20" s="74"/>
      <c r="G20" s="39"/>
      <c r="H20" s="85">
        <f t="shared" si="10"/>
        <v>0</v>
      </c>
      <c r="I20" s="34"/>
      <c r="J20" s="39"/>
      <c r="K20" s="85">
        <f t="shared" si="11"/>
        <v>0</v>
      </c>
      <c r="L20" s="34">
        <f t="shared" si="12"/>
        <v>0</v>
      </c>
      <c r="M20" s="39">
        <f t="shared" si="13"/>
        <v>0</v>
      </c>
      <c r="N20" s="85">
        <f t="shared" si="14"/>
        <v>0</v>
      </c>
    </row>
    <row r="21" spans="1:14" ht="15.75">
      <c r="A21" s="6">
        <v>10</v>
      </c>
      <c r="B21" s="13" t="s">
        <v>12</v>
      </c>
      <c r="C21" s="34">
        <v>496</v>
      </c>
      <c r="D21" s="39"/>
      <c r="E21" s="85">
        <f t="shared" si="9"/>
        <v>496</v>
      </c>
      <c r="F21" s="74"/>
      <c r="G21" s="39"/>
      <c r="H21" s="85">
        <f t="shared" si="10"/>
        <v>0</v>
      </c>
      <c r="I21" s="34">
        <v>66</v>
      </c>
      <c r="J21" s="39"/>
      <c r="K21" s="85">
        <f t="shared" si="11"/>
        <v>66</v>
      </c>
      <c r="L21" s="34">
        <f t="shared" si="12"/>
        <v>562</v>
      </c>
      <c r="M21" s="39">
        <f t="shared" si="13"/>
        <v>0</v>
      </c>
      <c r="N21" s="85">
        <f t="shared" si="14"/>
        <v>562</v>
      </c>
    </row>
    <row r="22" spans="1:14" ht="15.75">
      <c r="A22" s="2">
        <v>11</v>
      </c>
      <c r="B22" s="25" t="s">
        <v>73</v>
      </c>
      <c r="C22" s="34"/>
      <c r="D22" s="39"/>
      <c r="E22" s="85">
        <f t="shared" si="9"/>
        <v>0</v>
      </c>
      <c r="F22" s="74"/>
      <c r="G22" s="39"/>
      <c r="H22" s="85">
        <f t="shared" si="10"/>
        <v>0</v>
      </c>
      <c r="I22" s="34"/>
      <c r="J22" s="39"/>
      <c r="K22" s="85">
        <f t="shared" si="11"/>
        <v>0</v>
      </c>
      <c r="L22" s="34">
        <f t="shared" si="12"/>
        <v>0</v>
      </c>
      <c r="M22" s="39">
        <f t="shared" si="13"/>
        <v>0</v>
      </c>
      <c r="N22" s="85">
        <f t="shared" si="14"/>
        <v>0</v>
      </c>
    </row>
    <row r="23" spans="1:14" ht="16.5" thickBot="1">
      <c r="A23" s="1">
        <v>12</v>
      </c>
      <c r="B23" s="26" t="s">
        <v>74</v>
      </c>
      <c r="C23" s="35"/>
      <c r="D23" s="40"/>
      <c r="E23" s="89">
        <f t="shared" si="9"/>
        <v>0</v>
      </c>
      <c r="F23" s="78"/>
      <c r="G23" s="40"/>
      <c r="H23" s="89">
        <f t="shared" si="10"/>
        <v>0</v>
      </c>
      <c r="I23" s="35"/>
      <c r="J23" s="40"/>
      <c r="K23" s="89">
        <f t="shared" si="11"/>
        <v>0</v>
      </c>
      <c r="L23" s="35">
        <f t="shared" si="12"/>
        <v>0</v>
      </c>
      <c r="M23" s="40">
        <f t="shared" si="13"/>
        <v>0</v>
      </c>
      <c r="N23" s="89">
        <f t="shared" si="14"/>
        <v>0</v>
      </c>
    </row>
    <row r="24" spans="1:14" ht="16.5" thickBot="1">
      <c r="A24" s="5">
        <v>13</v>
      </c>
      <c r="B24" s="27" t="s">
        <v>13</v>
      </c>
      <c r="C24" s="41">
        <f t="shared" ref="C24:J24" si="17">SUM(C19:C23)</f>
        <v>496</v>
      </c>
      <c r="D24" s="42">
        <f t="shared" si="17"/>
        <v>0</v>
      </c>
      <c r="E24" s="87">
        <f t="shared" si="9"/>
        <v>496</v>
      </c>
      <c r="F24" s="76">
        <f t="shared" si="17"/>
        <v>0</v>
      </c>
      <c r="G24" s="42">
        <f t="shared" si="17"/>
        <v>0</v>
      </c>
      <c r="H24" s="87">
        <f t="shared" si="10"/>
        <v>0</v>
      </c>
      <c r="I24" s="41">
        <f t="shared" si="17"/>
        <v>66</v>
      </c>
      <c r="J24" s="42">
        <f t="shared" si="17"/>
        <v>0</v>
      </c>
      <c r="K24" s="87">
        <f t="shared" si="11"/>
        <v>66</v>
      </c>
      <c r="L24" s="41">
        <f t="shared" si="12"/>
        <v>562</v>
      </c>
      <c r="M24" s="42">
        <f t="shared" si="13"/>
        <v>0</v>
      </c>
      <c r="N24" s="87">
        <f t="shared" si="14"/>
        <v>562</v>
      </c>
    </row>
    <row r="25" spans="1:14" ht="15.75">
      <c r="A25" s="6">
        <v>14</v>
      </c>
      <c r="B25" s="13" t="s">
        <v>14</v>
      </c>
      <c r="C25" s="33"/>
      <c r="D25" s="38"/>
      <c r="E25" s="88">
        <f t="shared" si="9"/>
        <v>0</v>
      </c>
      <c r="F25" s="77"/>
      <c r="G25" s="38"/>
      <c r="H25" s="88">
        <f t="shared" si="10"/>
        <v>0</v>
      </c>
      <c r="I25" s="33"/>
      <c r="J25" s="38"/>
      <c r="K25" s="88">
        <f t="shared" si="11"/>
        <v>0</v>
      </c>
      <c r="L25" s="33">
        <f t="shared" si="12"/>
        <v>0</v>
      </c>
      <c r="M25" s="38">
        <f t="shared" si="13"/>
        <v>0</v>
      </c>
      <c r="N25" s="88">
        <f t="shared" si="14"/>
        <v>0</v>
      </c>
    </row>
    <row r="26" spans="1:14" ht="15.75">
      <c r="A26" s="2">
        <v>15</v>
      </c>
      <c r="B26" s="15" t="s">
        <v>15</v>
      </c>
      <c r="C26" s="34"/>
      <c r="D26" s="39"/>
      <c r="E26" s="85">
        <f t="shared" si="9"/>
        <v>0</v>
      </c>
      <c r="F26" s="74"/>
      <c r="G26" s="39"/>
      <c r="H26" s="85">
        <f t="shared" si="10"/>
        <v>0</v>
      </c>
      <c r="I26" s="34"/>
      <c r="J26" s="39"/>
      <c r="K26" s="85">
        <f t="shared" si="11"/>
        <v>0</v>
      </c>
      <c r="L26" s="34">
        <f t="shared" si="12"/>
        <v>0</v>
      </c>
      <c r="M26" s="39">
        <f t="shared" si="13"/>
        <v>0</v>
      </c>
      <c r="N26" s="85">
        <f t="shared" si="14"/>
        <v>0</v>
      </c>
    </row>
    <row r="27" spans="1:14" ht="15.75">
      <c r="A27" s="6">
        <v>16</v>
      </c>
      <c r="B27" s="13" t="s">
        <v>16</v>
      </c>
      <c r="C27" s="34"/>
      <c r="D27" s="39"/>
      <c r="E27" s="85">
        <f t="shared" si="9"/>
        <v>0</v>
      </c>
      <c r="F27" s="74"/>
      <c r="G27" s="39"/>
      <c r="H27" s="85">
        <f t="shared" si="10"/>
        <v>0</v>
      </c>
      <c r="I27" s="34"/>
      <c r="J27" s="39"/>
      <c r="K27" s="85">
        <f t="shared" si="11"/>
        <v>0</v>
      </c>
      <c r="L27" s="34">
        <f t="shared" si="12"/>
        <v>0</v>
      </c>
      <c r="M27" s="39">
        <f t="shared" si="13"/>
        <v>0</v>
      </c>
      <c r="N27" s="85">
        <f t="shared" si="14"/>
        <v>0</v>
      </c>
    </row>
    <row r="28" spans="1:14" ht="15.75">
      <c r="A28" s="2">
        <v>17</v>
      </c>
      <c r="B28" s="28" t="s">
        <v>17</v>
      </c>
      <c r="C28" s="34">
        <v>1805</v>
      </c>
      <c r="D28" s="39"/>
      <c r="E28" s="85">
        <f t="shared" si="9"/>
        <v>1805</v>
      </c>
      <c r="F28" s="74"/>
      <c r="G28" s="39"/>
      <c r="H28" s="85">
        <f t="shared" si="10"/>
        <v>0</v>
      </c>
      <c r="I28" s="34"/>
      <c r="J28" s="39"/>
      <c r="K28" s="85">
        <f t="shared" si="11"/>
        <v>0</v>
      </c>
      <c r="L28" s="34">
        <f t="shared" si="12"/>
        <v>1805</v>
      </c>
      <c r="M28" s="39">
        <f t="shared" si="13"/>
        <v>0</v>
      </c>
      <c r="N28" s="85">
        <f t="shared" si="14"/>
        <v>1805</v>
      </c>
    </row>
    <row r="29" spans="1:14" ht="16.5" thickBot="1">
      <c r="A29" s="8">
        <v>18</v>
      </c>
      <c r="B29" s="29" t="s">
        <v>18</v>
      </c>
      <c r="C29" s="35"/>
      <c r="D29" s="40"/>
      <c r="E29" s="89">
        <f t="shared" si="9"/>
        <v>0</v>
      </c>
      <c r="F29" s="78"/>
      <c r="G29" s="40"/>
      <c r="H29" s="89">
        <f t="shared" si="10"/>
        <v>0</v>
      </c>
      <c r="I29" s="35"/>
      <c r="J29" s="40"/>
      <c r="K29" s="89">
        <f t="shared" si="11"/>
        <v>0</v>
      </c>
      <c r="L29" s="35">
        <f t="shared" si="12"/>
        <v>0</v>
      </c>
      <c r="M29" s="40">
        <f t="shared" si="13"/>
        <v>0</v>
      </c>
      <c r="N29" s="89">
        <f t="shared" si="14"/>
        <v>0</v>
      </c>
    </row>
    <row r="30" spans="1:14" ht="15.75">
      <c r="A30" s="6">
        <v>19</v>
      </c>
      <c r="B30" s="13" t="s">
        <v>19</v>
      </c>
      <c r="C30" s="33"/>
      <c r="D30" s="38"/>
      <c r="E30" s="88">
        <f t="shared" si="9"/>
        <v>0</v>
      </c>
      <c r="F30" s="77"/>
      <c r="G30" s="38"/>
      <c r="H30" s="88">
        <f t="shared" si="10"/>
        <v>0</v>
      </c>
      <c r="I30" s="33"/>
      <c r="J30" s="38"/>
      <c r="K30" s="88">
        <f t="shared" si="11"/>
        <v>0</v>
      </c>
      <c r="L30" s="33">
        <f t="shared" si="12"/>
        <v>0</v>
      </c>
      <c r="M30" s="38">
        <f t="shared" si="13"/>
        <v>0</v>
      </c>
      <c r="N30" s="88">
        <f t="shared" si="14"/>
        <v>0</v>
      </c>
    </row>
    <row r="31" spans="1:14" ht="16.5" thickBot="1">
      <c r="A31" s="3">
        <v>20</v>
      </c>
      <c r="B31" s="24" t="s">
        <v>20</v>
      </c>
      <c r="C31" s="35"/>
      <c r="D31" s="40"/>
      <c r="E31" s="89">
        <f t="shared" si="9"/>
        <v>0</v>
      </c>
      <c r="F31" s="78"/>
      <c r="G31" s="40"/>
      <c r="H31" s="89">
        <f t="shared" si="10"/>
        <v>0</v>
      </c>
      <c r="I31" s="35"/>
      <c r="J31" s="40"/>
      <c r="K31" s="89">
        <f t="shared" si="11"/>
        <v>0</v>
      </c>
      <c r="L31" s="35">
        <f t="shared" si="12"/>
        <v>0</v>
      </c>
      <c r="M31" s="40">
        <f t="shared" si="13"/>
        <v>0</v>
      </c>
      <c r="N31" s="89">
        <f t="shared" si="14"/>
        <v>0</v>
      </c>
    </row>
    <row r="32" spans="1:14" ht="16.5" thickBot="1">
      <c r="A32" s="5">
        <v>21</v>
      </c>
      <c r="B32" s="20" t="s">
        <v>21</v>
      </c>
      <c r="C32" s="41">
        <f t="shared" ref="C32:J32" si="18">SUM(C30:C31)</f>
        <v>0</v>
      </c>
      <c r="D32" s="42">
        <f t="shared" si="18"/>
        <v>0</v>
      </c>
      <c r="E32" s="87">
        <f t="shared" si="9"/>
        <v>0</v>
      </c>
      <c r="F32" s="76">
        <f t="shared" si="18"/>
        <v>0</v>
      </c>
      <c r="G32" s="42">
        <f t="shared" si="18"/>
        <v>0</v>
      </c>
      <c r="H32" s="87">
        <f t="shared" si="10"/>
        <v>0</v>
      </c>
      <c r="I32" s="41">
        <f t="shared" si="18"/>
        <v>0</v>
      </c>
      <c r="J32" s="42">
        <f t="shared" si="18"/>
        <v>0</v>
      </c>
      <c r="K32" s="87">
        <f t="shared" si="11"/>
        <v>0</v>
      </c>
      <c r="L32" s="41">
        <f t="shared" si="12"/>
        <v>0</v>
      </c>
      <c r="M32" s="42">
        <f t="shared" si="13"/>
        <v>0</v>
      </c>
      <c r="N32" s="87">
        <f t="shared" si="14"/>
        <v>0</v>
      </c>
    </row>
    <row r="33" spans="1:14" ht="15.75">
      <c r="A33" s="7">
        <v>22</v>
      </c>
      <c r="B33" s="24" t="s">
        <v>22</v>
      </c>
      <c r="C33" s="33"/>
      <c r="D33" s="38"/>
      <c r="E33" s="88">
        <f t="shared" si="9"/>
        <v>0</v>
      </c>
      <c r="F33" s="77"/>
      <c r="G33" s="38"/>
      <c r="H33" s="88">
        <f t="shared" si="10"/>
        <v>0</v>
      </c>
      <c r="I33" s="33"/>
      <c r="J33" s="38"/>
      <c r="K33" s="88">
        <f t="shared" si="11"/>
        <v>0</v>
      </c>
      <c r="L33" s="33">
        <f t="shared" si="12"/>
        <v>0</v>
      </c>
      <c r="M33" s="38">
        <f t="shared" si="13"/>
        <v>0</v>
      </c>
      <c r="N33" s="88">
        <f t="shared" si="14"/>
        <v>0</v>
      </c>
    </row>
    <row r="34" spans="1:14" ht="15.75">
      <c r="A34" s="6">
        <v>23</v>
      </c>
      <c r="B34" s="15" t="s">
        <v>23</v>
      </c>
      <c r="C34" s="34"/>
      <c r="D34" s="39"/>
      <c r="E34" s="85">
        <f t="shared" si="9"/>
        <v>0</v>
      </c>
      <c r="F34" s="74"/>
      <c r="G34" s="39"/>
      <c r="H34" s="85">
        <f t="shared" si="10"/>
        <v>0</v>
      </c>
      <c r="I34" s="34"/>
      <c r="J34" s="39"/>
      <c r="K34" s="85">
        <f t="shared" si="11"/>
        <v>0</v>
      </c>
      <c r="L34" s="34">
        <f t="shared" si="12"/>
        <v>0</v>
      </c>
      <c r="M34" s="39">
        <f t="shared" si="13"/>
        <v>0</v>
      </c>
      <c r="N34" s="85">
        <f t="shared" si="14"/>
        <v>0</v>
      </c>
    </row>
    <row r="35" spans="1:14" ht="16.5" thickBot="1">
      <c r="A35" s="2">
        <v>24</v>
      </c>
      <c r="B35" s="15" t="s">
        <v>24</v>
      </c>
      <c r="C35" s="35"/>
      <c r="D35" s="40"/>
      <c r="E35" s="89">
        <f t="shared" si="9"/>
        <v>0</v>
      </c>
      <c r="F35" s="78"/>
      <c r="G35" s="40"/>
      <c r="H35" s="89">
        <f t="shared" si="10"/>
        <v>0</v>
      </c>
      <c r="I35" s="35"/>
      <c r="J35" s="40"/>
      <c r="K35" s="89">
        <f t="shared" si="11"/>
        <v>0</v>
      </c>
      <c r="L35" s="35">
        <f t="shared" si="12"/>
        <v>0</v>
      </c>
      <c r="M35" s="40">
        <f t="shared" si="13"/>
        <v>0</v>
      </c>
      <c r="N35" s="89">
        <f t="shared" si="14"/>
        <v>0</v>
      </c>
    </row>
    <row r="36" spans="1:14" ht="16.5" thickBot="1">
      <c r="A36" s="5">
        <v>25</v>
      </c>
      <c r="B36" s="20" t="s">
        <v>75</v>
      </c>
      <c r="C36" s="41">
        <f>SUM(C18,C24,C25:C29,C32,C33:C35)</f>
        <v>23129</v>
      </c>
      <c r="D36" s="42">
        <f>SUM(D18,D24,D25:D29,D32,D33:D35)</f>
        <v>0</v>
      </c>
      <c r="E36" s="87">
        <f t="shared" si="9"/>
        <v>23129</v>
      </c>
      <c r="F36" s="76">
        <f>SUM(F18,F24,F25:F29,F32,F33:F35)</f>
        <v>4031</v>
      </c>
      <c r="G36" s="42">
        <f>SUM(G18,G24,G25:G29,G32,G33:G35)</f>
        <v>0</v>
      </c>
      <c r="H36" s="87">
        <f t="shared" si="10"/>
        <v>4031</v>
      </c>
      <c r="I36" s="41">
        <f>SUM(I18,I24,I25:I29,I32,I33:I35)</f>
        <v>8844</v>
      </c>
      <c r="J36" s="42">
        <f>SUM(J18,J24,J25:J29,J32,J33:J35)</f>
        <v>0</v>
      </c>
      <c r="K36" s="87">
        <f t="shared" si="11"/>
        <v>8844</v>
      </c>
      <c r="L36" s="41">
        <f t="shared" si="12"/>
        <v>36004</v>
      </c>
      <c r="M36" s="42">
        <f t="shared" si="13"/>
        <v>0</v>
      </c>
      <c r="N36" s="87">
        <f t="shared" si="14"/>
        <v>36004</v>
      </c>
    </row>
    <row r="37" spans="1:14" ht="15.75">
      <c r="A37" s="7">
        <v>26</v>
      </c>
      <c r="B37" s="30" t="s">
        <v>43</v>
      </c>
      <c r="C37" s="33"/>
      <c r="D37" s="38"/>
      <c r="E37" s="88">
        <f t="shared" si="9"/>
        <v>0</v>
      </c>
      <c r="F37" s="77"/>
      <c r="G37" s="38"/>
      <c r="H37" s="88">
        <f t="shared" si="10"/>
        <v>0</v>
      </c>
      <c r="I37" s="33"/>
      <c r="J37" s="38"/>
      <c r="K37" s="88">
        <f t="shared" si="11"/>
        <v>0</v>
      </c>
      <c r="L37" s="33">
        <f t="shared" si="12"/>
        <v>0</v>
      </c>
      <c r="M37" s="38">
        <f t="shared" si="13"/>
        <v>0</v>
      </c>
      <c r="N37" s="88">
        <f t="shared" si="14"/>
        <v>0</v>
      </c>
    </row>
    <row r="38" spans="1:14" ht="15.75">
      <c r="A38" s="6">
        <v>27</v>
      </c>
      <c r="B38" s="13" t="s">
        <v>25</v>
      </c>
      <c r="C38" s="34"/>
      <c r="D38" s="39"/>
      <c r="E38" s="85">
        <f t="shared" si="9"/>
        <v>0</v>
      </c>
      <c r="F38" s="74"/>
      <c r="G38" s="39"/>
      <c r="H38" s="85">
        <f t="shared" si="10"/>
        <v>0</v>
      </c>
      <c r="I38" s="34"/>
      <c r="J38" s="39"/>
      <c r="K38" s="85">
        <f t="shared" si="11"/>
        <v>0</v>
      </c>
      <c r="L38" s="34">
        <f t="shared" si="12"/>
        <v>0</v>
      </c>
      <c r="M38" s="39">
        <f t="shared" si="13"/>
        <v>0</v>
      </c>
      <c r="N38" s="85">
        <f t="shared" si="14"/>
        <v>0</v>
      </c>
    </row>
    <row r="39" spans="1:14" ht="16.5" thickBot="1">
      <c r="A39" s="3">
        <v>28</v>
      </c>
      <c r="B39" s="24" t="s">
        <v>26</v>
      </c>
      <c r="C39" s="35"/>
      <c r="D39" s="40"/>
      <c r="E39" s="89">
        <f t="shared" si="9"/>
        <v>0</v>
      </c>
      <c r="F39" s="78"/>
      <c r="G39" s="40"/>
      <c r="H39" s="89">
        <f t="shared" si="10"/>
        <v>0</v>
      </c>
      <c r="I39" s="35"/>
      <c r="J39" s="40"/>
      <c r="K39" s="89">
        <f t="shared" si="11"/>
        <v>0</v>
      </c>
      <c r="L39" s="35">
        <f t="shared" si="12"/>
        <v>0</v>
      </c>
      <c r="M39" s="40">
        <f t="shared" si="13"/>
        <v>0</v>
      </c>
      <c r="N39" s="89">
        <f t="shared" si="14"/>
        <v>0</v>
      </c>
    </row>
    <row r="40" spans="1:14" ht="16.5" thickBot="1">
      <c r="A40" s="5">
        <v>29</v>
      </c>
      <c r="B40" s="20" t="s">
        <v>76</v>
      </c>
      <c r="C40" s="41">
        <f t="shared" ref="C40:J40" si="19">SUM(C37:C39)</f>
        <v>0</v>
      </c>
      <c r="D40" s="42">
        <f t="shared" si="19"/>
        <v>0</v>
      </c>
      <c r="E40" s="87">
        <f t="shared" si="9"/>
        <v>0</v>
      </c>
      <c r="F40" s="76">
        <f t="shared" si="19"/>
        <v>0</v>
      </c>
      <c r="G40" s="42">
        <f t="shared" si="19"/>
        <v>0</v>
      </c>
      <c r="H40" s="87">
        <f t="shared" si="10"/>
        <v>0</v>
      </c>
      <c r="I40" s="41">
        <f t="shared" si="19"/>
        <v>0</v>
      </c>
      <c r="J40" s="42">
        <f t="shared" si="19"/>
        <v>0</v>
      </c>
      <c r="K40" s="87">
        <f t="shared" si="11"/>
        <v>0</v>
      </c>
      <c r="L40" s="41">
        <f t="shared" si="12"/>
        <v>0</v>
      </c>
      <c r="M40" s="42">
        <f t="shared" si="13"/>
        <v>0</v>
      </c>
      <c r="N40" s="87">
        <f t="shared" si="14"/>
        <v>0</v>
      </c>
    </row>
    <row r="41" spans="1:14" ht="16.5" thickBot="1">
      <c r="A41" s="111" t="s">
        <v>77</v>
      </c>
      <c r="B41" s="112"/>
      <c r="C41" s="45">
        <f t="shared" ref="C41:J41" si="20">SUM(C36,C40)</f>
        <v>23129</v>
      </c>
      <c r="D41" s="46">
        <f t="shared" si="20"/>
        <v>0</v>
      </c>
      <c r="E41" s="90">
        <f t="shared" si="9"/>
        <v>23129</v>
      </c>
      <c r="F41" s="79">
        <f t="shared" si="20"/>
        <v>4031</v>
      </c>
      <c r="G41" s="46">
        <f t="shared" si="20"/>
        <v>0</v>
      </c>
      <c r="H41" s="90">
        <f t="shared" si="10"/>
        <v>4031</v>
      </c>
      <c r="I41" s="45">
        <f t="shared" si="20"/>
        <v>8844</v>
      </c>
      <c r="J41" s="46">
        <f t="shared" si="20"/>
        <v>0</v>
      </c>
      <c r="K41" s="90">
        <f t="shared" si="11"/>
        <v>8844</v>
      </c>
      <c r="L41" s="45">
        <f t="shared" si="12"/>
        <v>36004</v>
      </c>
      <c r="M41" s="46">
        <f t="shared" si="13"/>
        <v>0</v>
      </c>
      <c r="N41" s="90">
        <f t="shared" si="14"/>
        <v>36004</v>
      </c>
    </row>
    <row r="42" spans="1:14" ht="29.25" customHeight="1" thickTop="1" thickBot="1">
      <c r="A42" s="113" t="s">
        <v>27</v>
      </c>
      <c r="B42" s="114"/>
      <c r="C42" s="47"/>
      <c r="D42" s="48"/>
      <c r="E42" s="91"/>
      <c r="F42" s="10"/>
      <c r="G42" s="48"/>
      <c r="H42" s="91"/>
      <c r="I42" s="47"/>
      <c r="J42" s="48"/>
      <c r="K42" s="91"/>
      <c r="L42" s="47"/>
      <c r="M42" s="48"/>
      <c r="N42" s="91"/>
    </row>
    <row r="43" spans="1:14" ht="15.75">
      <c r="A43" s="6">
        <v>30</v>
      </c>
      <c r="B43" s="12" t="s">
        <v>79</v>
      </c>
      <c r="C43" s="33"/>
      <c r="D43" s="38"/>
      <c r="E43" s="88">
        <f t="shared" si="9"/>
        <v>0</v>
      </c>
      <c r="F43" s="77"/>
      <c r="G43" s="38"/>
      <c r="H43" s="88">
        <f t="shared" si="10"/>
        <v>0</v>
      </c>
      <c r="I43" s="33"/>
      <c r="J43" s="38"/>
      <c r="K43" s="88">
        <f t="shared" si="11"/>
        <v>0</v>
      </c>
      <c r="L43" s="33">
        <f t="shared" si="12"/>
        <v>0</v>
      </c>
      <c r="M43" s="38">
        <f t="shared" si="13"/>
        <v>0</v>
      </c>
      <c r="N43" s="88">
        <f t="shared" si="14"/>
        <v>0</v>
      </c>
    </row>
    <row r="44" spans="1:14" ht="15.75">
      <c r="A44" s="6">
        <v>31</v>
      </c>
      <c r="B44" s="14" t="s">
        <v>78</v>
      </c>
      <c r="C44" s="33">
        <f>882-232</f>
        <v>650</v>
      </c>
      <c r="D44" s="38"/>
      <c r="E44" s="88">
        <f t="shared" si="9"/>
        <v>650</v>
      </c>
      <c r="F44" s="77">
        <f>218+10</f>
        <v>228</v>
      </c>
      <c r="G44" s="38"/>
      <c r="H44" s="88">
        <f t="shared" si="10"/>
        <v>228</v>
      </c>
      <c r="I44" s="33">
        <f>208-208</f>
        <v>0</v>
      </c>
      <c r="J44" s="38"/>
      <c r="K44" s="88">
        <f t="shared" si="11"/>
        <v>0</v>
      </c>
      <c r="L44" s="33">
        <f t="shared" si="12"/>
        <v>878</v>
      </c>
      <c r="M44" s="38">
        <f t="shared" si="13"/>
        <v>0</v>
      </c>
      <c r="N44" s="88">
        <f t="shared" si="14"/>
        <v>878</v>
      </c>
    </row>
    <row r="45" spans="1:14" ht="15.75">
      <c r="A45" s="6">
        <v>32</v>
      </c>
      <c r="B45" s="14" t="s">
        <v>80</v>
      </c>
      <c r="C45" s="33"/>
      <c r="D45" s="38"/>
      <c r="E45" s="88">
        <f t="shared" si="9"/>
        <v>0</v>
      </c>
      <c r="F45" s="77"/>
      <c r="G45" s="38"/>
      <c r="H45" s="88">
        <f t="shared" si="10"/>
        <v>0</v>
      </c>
      <c r="I45" s="33"/>
      <c r="J45" s="38"/>
      <c r="K45" s="88">
        <f t="shared" si="11"/>
        <v>0</v>
      </c>
      <c r="L45" s="33">
        <f t="shared" si="12"/>
        <v>0</v>
      </c>
      <c r="M45" s="38">
        <f t="shared" si="13"/>
        <v>0</v>
      </c>
      <c r="N45" s="88">
        <f t="shared" si="14"/>
        <v>0</v>
      </c>
    </row>
    <row r="46" spans="1:14" ht="15.75">
      <c r="A46" s="6">
        <v>33</v>
      </c>
      <c r="B46" s="13" t="s">
        <v>28</v>
      </c>
      <c r="C46" s="34"/>
      <c r="D46" s="39"/>
      <c r="E46" s="85">
        <f t="shared" si="9"/>
        <v>0</v>
      </c>
      <c r="F46" s="74"/>
      <c r="G46" s="39"/>
      <c r="H46" s="85">
        <f t="shared" si="10"/>
        <v>0</v>
      </c>
      <c r="I46" s="34"/>
      <c r="J46" s="39"/>
      <c r="K46" s="85">
        <f t="shared" si="11"/>
        <v>0</v>
      </c>
      <c r="L46" s="34">
        <f t="shared" si="12"/>
        <v>0</v>
      </c>
      <c r="M46" s="39">
        <f t="shared" si="13"/>
        <v>0</v>
      </c>
      <c r="N46" s="85">
        <f t="shared" si="14"/>
        <v>0</v>
      </c>
    </row>
    <row r="47" spans="1:14" ht="31.5">
      <c r="A47" s="6">
        <v>34</v>
      </c>
      <c r="B47" s="14" t="s">
        <v>29</v>
      </c>
      <c r="C47" s="34"/>
      <c r="D47" s="39"/>
      <c r="E47" s="85">
        <f t="shared" si="9"/>
        <v>0</v>
      </c>
      <c r="F47" s="74"/>
      <c r="G47" s="39"/>
      <c r="H47" s="85">
        <f t="shared" si="10"/>
        <v>0</v>
      </c>
      <c r="I47" s="34"/>
      <c r="J47" s="39"/>
      <c r="K47" s="85">
        <f t="shared" si="11"/>
        <v>0</v>
      </c>
      <c r="L47" s="34">
        <f t="shared" si="12"/>
        <v>0</v>
      </c>
      <c r="M47" s="39">
        <f t="shared" si="13"/>
        <v>0</v>
      </c>
      <c r="N47" s="85">
        <f t="shared" si="14"/>
        <v>0</v>
      </c>
    </row>
    <row r="48" spans="1:14" ht="15.75">
      <c r="A48" s="6">
        <v>35</v>
      </c>
      <c r="B48" s="15" t="s">
        <v>30</v>
      </c>
      <c r="C48" s="34">
        <f>22185-2600</f>
        <v>19585</v>
      </c>
      <c r="D48" s="39"/>
      <c r="E48" s="85">
        <f t="shared" si="9"/>
        <v>19585</v>
      </c>
      <c r="F48" s="74">
        <f>5183-1380</f>
        <v>3803</v>
      </c>
      <c r="G48" s="39"/>
      <c r="H48" s="85">
        <f t="shared" si="10"/>
        <v>3803</v>
      </c>
      <c r="I48" s="34">
        <f>9203-359</f>
        <v>8844</v>
      </c>
      <c r="J48" s="39"/>
      <c r="K48" s="85">
        <f t="shared" si="11"/>
        <v>8844</v>
      </c>
      <c r="L48" s="34">
        <f t="shared" si="12"/>
        <v>32232</v>
      </c>
      <c r="M48" s="39">
        <f t="shared" si="13"/>
        <v>0</v>
      </c>
      <c r="N48" s="85">
        <f t="shared" si="14"/>
        <v>32232</v>
      </c>
    </row>
    <row r="49" spans="1:14" ht="15.75">
      <c r="A49" s="6">
        <v>36</v>
      </c>
      <c r="B49" s="15" t="s">
        <v>31</v>
      </c>
      <c r="C49" s="34"/>
      <c r="D49" s="39"/>
      <c r="E49" s="85">
        <f t="shared" si="9"/>
        <v>0</v>
      </c>
      <c r="F49" s="74"/>
      <c r="G49" s="39"/>
      <c r="H49" s="85">
        <f t="shared" si="10"/>
        <v>0</v>
      </c>
      <c r="I49" s="34"/>
      <c r="J49" s="39"/>
      <c r="K49" s="85">
        <f t="shared" si="11"/>
        <v>0</v>
      </c>
      <c r="L49" s="34">
        <f t="shared" si="12"/>
        <v>0</v>
      </c>
      <c r="M49" s="39">
        <f t="shared" si="13"/>
        <v>0</v>
      </c>
      <c r="N49" s="85">
        <f t="shared" si="14"/>
        <v>0</v>
      </c>
    </row>
    <row r="50" spans="1:14" ht="15.75">
      <c r="A50" s="6">
        <v>37</v>
      </c>
      <c r="B50" s="15" t="s">
        <v>32</v>
      </c>
      <c r="C50" s="34"/>
      <c r="D50" s="39"/>
      <c r="E50" s="85">
        <f t="shared" si="9"/>
        <v>0</v>
      </c>
      <c r="F50" s="74"/>
      <c r="G50" s="39"/>
      <c r="H50" s="85">
        <f t="shared" si="10"/>
        <v>0</v>
      </c>
      <c r="I50" s="34"/>
      <c r="J50" s="39"/>
      <c r="K50" s="85">
        <f t="shared" si="11"/>
        <v>0</v>
      </c>
      <c r="L50" s="34">
        <f t="shared" si="12"/>
        <v>0</v>
      </c>
      <c r="M50" s="39">
        <f t="shared" si="13"/>
        <v>0</v>
      </c>
      <c r="N50" s="85">
        <f t="shared" si="14"/>
        <v>0</v>
      </c>
    </row>
    <row r="51" spans="1:14" ht="15.75">
      <c r="A51" s="6">
        <v>38</v>
      </c>
      <c r="B51" s="15" t="s">
        <v>33</v>
      </c>
      <c r="C51" s="34"/>
      <c r="D51" s="39"/>
      <c r="E51" s="85">
        <f t="shared" si="9"/>
        <v>0</v>
      </c>
      <c r="F51" s="74"/>
      <c r="G51" s="39"/>
      <c r="H51" s="85">
        <f t="shared" si="10"/>
        <v>0</v>
      </c>
      <c r="I51" s="34"/>
      <c r="J51" s="39"/>
      <c r="K51" s="85">
        <f t="shared" si="11"/>
        <v>0</v>
      </c>
      <c r="L51" s="34">
        <f t="shared" si="12"/>
        <v>0</v>
      </c>
      <c r="M51" s="39">
        <f t="shared" si="13"/>
        <v>0</v>
      </c>
      <c r="N51" s="85">
        <f t="shared" si="14"/>
        <v>0</v>
      </c>
    </row>
    <row r="52" spans="1:14" ht="15.75">
      <c r="A52" s="4">
        <v>39</v>
      </c>
      <c r="B52" s="16" t="s">
        <v>34</v>
      </c>
      <c r="C52" s="49"/>
      <c r="D52" s="50"/>
      <c r="E52" s="92">
        <f t="shared" si="9"/>
        <v>0</v>
      </c>
      <c r="F52" s="80"/>
      <c r="G52" s="50"/>
      <c r="H52" s="92">
        <f t="shared" si="10"/>
        <v>0</v>
      </c>
      <c r="I52" s="49"/>
      <c r="J52" s="50"/>
      <c r="K52" s="92">
        <f t="shared" si="11"/>
        <v>0</v>
      </c>
      <c r="L52" s="49">
        <f t="shared" si="12"/>
        <v>0</v>
      </c>
      <c r="M52" s="50">
        <f t="shared" si="13"/>
        <v>0</v>
      </c>
      <c r="N52" s="92">
        <f t="shared" si="14"/>
        <v>0</v>
      </c>
    </row>
    <row r="53" spans="1:14" ht="15.75">
      <c r="A53" s="6">
        <v>40</v>
      </c>
      <c r="B53" s="15" t="s">
        <v>35</v>
      </c>
      <c r="C53" s="34"/>
      <c r="D53" s="39"/>
      <c r="E53" s="85">
        <f t="shared" si="9"/>
        <v>0</v>
      </c>
      <c r="F53" s="74"/>
      <c r="G53" s="39"/>
      <c r="H53" s="85">
        <f t="shared" si="10"/>
        <v>0</v>
      </c>
      <c r="I53" s="34"/>
      <c r="J53" s="39"/>
      <c r="K53" s="85">
        <f t="shared" si="11"/>
        <v>0</v>
      </c>
      <c r="L53" s="34">
        <f t="shared" si="12"/>
        <v>0</v>
      </c>
      <c r="M53" s="39">
        <f t="shared" si="13"/>
        <v>0</v>
      </c>
      <c r="N53" s="85">
        <f t="shared" si="14"/>
        <v>0</v>
      </c>
    </row>
    <row r="54" spans="1:14" ht="15.75">
      <c r="A54" s="6">
        <v>41</v>
      </c>
      <c r="B54" s="17" t="s">
        <v>36</v>
      </c>
      <c r="C54" s="34"/>
      <c r="D54" s="39"/>
      <c r="E54" s="85">
        <f t="shared" si="9"/>
        <v>0</v>
      </c>
      <c r="F54" s="74"/>
      <c r="G54" s="39"/>
      <c r="H54" s="85">
        <f t="shared" si="10"/>
        <v>0</v>
      </c>
      <c r="I54" s="34"/>
      <c r="J54" s="39"/>
      <c r="K54" s="85">
        <f t="shared" si="11"/>
        <v>0</v>
      </c>
      <c r="L54" s="34">
        <f t="shared" si="12"/>
        <v>0</v>
      </c>
      <c r="M54" s="39">
        <f t="shared" si="13"/>
        <v>0</v>
      </c>
      <c r="N54" s="85">
        <f t="shared" si="14"/>
        <v>0</v>
      </c>
    </row>
    <row r="55" spans="1:14" ht="16.5" thickBot="1">
      <c r="A55" s="1">
        <v>42</v>
      </c>
      <c r="B55" s="18" t="s">
        <v>37</v>
      </c>
      <c r="C55" s="35"/>
      <c r="D55" s="40"/>
      <c r="E55" s="89">
        <f t="shared" si="9"/>
        <v>0</v>
      </c>
      <c r="F55" s="78"/>
      <c r="G55" s="40"/>
      <c r="H55" s="89">
        <f t="shared" si="10"/>
        <v>0</v>
      </c>
      <c r="I55" s="35"/>
      <c r="J55" s="40"/>
      <c r="K55" s="89">
        <f t="shared" si="11"/>
        <v>0</v>
      </c>
      <c r="L55" s="35">
        <f t="shared" si="12"/>
        <v>0</v>
      </c>
      <c r="M55" s="40">
        <f t="shared" si="13"/>
        <v>0</v>
      </c>
      <c r="N55" s="89">
        <f t="shared" si="14"/>
        <v>0</v>
      </c>
    </row>
    <row r="56" spans="1:14" ht="33.75" customHeight="1" thickBot="1">
      <c r="A56" s="5">
        <v>43</v>
      </c>
      <c r="B56" s="19" t="s">
        <v>81</v>
      </c>
      <c r="C56" s="41">
        <f t="shared" ref="C56:J56" si="21">SUM(C48:C51,C53:C55)</f>
        <v>19585</v>
      </c>
      <c r="D56" s="42">
        <f t="shared" si="21"/>
        <v>0</v>
      </c>
      <c r="E56" s="87">
        <f t="shared" si="9"/>
        <v>19585</v>
      </c>
      <c r="F56" s="76">
        <f t="shared" si="21"/>
        <v>3803</v>
      </c>
      <c r="G56" s="42">
        <f t="shared" si="21"/>
        <v>0</v>
      </c>
      <c r="H56" s="87">
        <f t="shared" si="10"/>
        <v>3803</v>
      </c>
      <c r="I56" s="41">
        <f t="shared" si="21"/>
        <v>8844</v>
      </c>
      <c r="J56" s="42">
        <f t="shared" si="21"/>
        <v>0</v>
      </c>
      <c r="K56" s="87">
        <f t="shared" si="11"/>
        <v>8844</v>
      </c>
      <c r="L56" s="41">
        <f t="shared" si="12"/>
        <v>32232</v>
      </c>
      <c r="M56" s="42">
        <f t="shared" si="13"/>
        <v>0</v>
      </c>
      <c r="N56" s="87">
        <f t="shared" si="14"/>
        <v>32232</v>
      </c>
    </row>
    <row r="57" spans="1:14" ht="16.5" thickBot="1">
      <c r="A57" s="6">
        <v>44</v>
      </c>
      <c r="B57" s="13" t="s">
        <v>38</v>
      </c>
      <c r="C57" s="33"/>
      <c r="D57" s="38"/>
      <c r="E57" s="88">
        <f t="shared" si="9"/>
        <v>0</v>
      </c>
      <c r="F57" s="77"/>
      <c r="G57" s="38"/>
      <c r="H57" s="88">
        <f t="shared" si="10"/>
        <v>0</v>
      </c>
      <c r="I57" s="33"/>
      <c r="J57" s="38"/>
      <c r="K57" s="88">
        <f t="shared" si="11"/>
        <v>0</v>
      </c>
      <c r="L57" s="33">
        <f t="shared" si="12"/>
        <v>0</v>
      </c>
      <c r="M57" s="38">
        <f t="shared" si="13"/>
        <v>0</v>
      </c>
      <c r="N57" s="88">
        <f t="shared" si="14"/>
        <v>0</v>
      </c>
    </row>
    <row r="58" spans="1:14" ht="16.5" thickBot="1">
      <c r="A58" s="5">
        <v>45</v>
      </c>
      <c r="B58" s="19" t="s">
        <v>82</v>
      </c>
      <c r="C58" s="41">
        <f>C43+C44+C45+C46+C47+C56+C57</f>
        <v>20235</v>
      </c>
      <c r="D58" s="42">
        <f>D43+D44+D45+D46+D47+D56+D57</f>
        <v>0</v>
      </c>
      <c r="E58" s="87">
        <f t="shared" si="9"/>
        <v>20235</v>
      </c>
      <c r="F58" s="76">
        <f>F43+F44+F45+F46+F47+F56+F57</f>
        <v>4031</v>
      </c>
      <c r="G58" s="42">
        <f>G43+G44+G45+G46+G47+G56+G57</f>
        <v>0</v>
      </c>
      <c r="H58" s="87">
        <f t="shared" si="10"/>
        <v>4031</v>
      </c>
      <c r="I58" s="41">
        <f>I43+I44+I45+I46+I47+I56+I57</f>
        <v>8844</v>
      </c>
      <c r="J58" s="42">
        <f>J43+J44+J45+J46+J47+J56+J57</f>
        <v>0</v>
      </c>
      <c r="K58" s="87">
        <f t="shared" si="11"/>
        <v>8844</v>
      </c>
      <c r="L58" s="41">
        <f t="shared" si="12"/>
        <v>33110</v>
      </c>
      <c r="M58" s="42">
        <f t="shared" si="13"/>
        <v>0</v>
      </c>
      <c r="N58" s="87">
        <f t="shared" si="14"/>
        <v>33110</v>
      </c>
    </row>
    <row r="59" spans="1:14" ht="31.5">
      <c r="A59" s="64">
        <v>46</v>
      </c>
      <c r="B59" s="65" t="s">
        <v>87</v>
      </c>
      <c r="C59" s="67">
        <v>2894</v>
      </c>
      <c r="D59" s="66"/>
      <c r="E59" s="93">
        <f t="shared" si="9"/>
        <v>2894</v>
      </c>
      <c r="F59" s="81"/>
      <c r="G59" s="66"/>
      <c r="H59" s="93">
        <f t="shared" si="10"/>
        <v>0</v>
      </c>
      <c r="I59" s="67"/>
      <c r="J59" s="66"/>
      <c r="K59" s="93">
        <f t="shared" si="11"/>
        <v>0</v>
      </c>
      <c r="L59" s="67">
        <f t="shared" si="12"/>
        <v>2894</v>
      </c>
      <c r="M59" s="66">
        <f t="shared" si="13"/>
        <v>0</v>
      </c>
      <c r="N59" s="93">
        <f t="shared" si="14"/>
        <v>2894</v>
      </c>
    </row>
    <row r="60" spans="1:14" ht="31.5">
      <c r="A60" s="68">
        <v>47</v>
      </c>
      <c r="B60" s="69" t="s">
        <v>88</v>
      </c>
      <c r="C60" s="63"/>
      <c r="D60" s="70"/>
      <c r="E60" s="94">
        <f t="shared" si="9"/>
        <v>0</v>
      </c>
      <c r="F60" s="82"/>
      <c r="G60" s="70"/>
      <c r="H60" s="94">
        <f t="shared" si="10"/>
        <v>0</v>
      </c>
      <c r="I60" s="71"/>
      <c r="J60" s="70"/>
      <c r="K60" s="94">
        <f t="shared" si="11"/>
        <v>0</v>
      </c>
      <c r="L60" s="71">
        <f t="shared" si="12"/>
        <v>0</v>
      </c>
      <c r="M60" s="70">
        <f t="shared" si="13"/>
        <v>0</v>
      </c>
      <c r="N60" s="94">
        <f t="shared" si="14"/>
        <v>0</v>
      </c>
    </row>
    <row r="61" spans="1:14" ht="15.75">
      <c r="A61" s="6">
        <v>48</v>
      </c>
      <c r="B61" s="13" t="s">
        <v>42</v>
      </c>
      <c r="C61" s="34"/>
      <c r="D61" s="38"/>
      <c r="E61" s="88">
        <f t="shared" si="9"/>
        <v>0</v>
      </c>
      <c r="F61" s="77"/>
      <c r="G61" s="38"/>
      <c r="H61" s="88">
        <f t="shared" si="10"/>
        <v>0</v>
      </c>
      <c r="I61" s="33"/>
      <c r="J61" s="38"/>
      <c r="K61" s="88">
        <f t="shared" si="11"/>
        <v>0</v>
      </c>
      <c r="L61" s="33">
        <f t="shared" si="12"/>
        <v>0</v>
      </c>
      <c r="M61" s="38">
        <f t="shared" si="13"/>
        <v>0</v>
      </c>
      <c r="N61" s="88">
        <f t="shared" si="14"/>
        <v>0</v>
      </c>
    </row>
    <row r="62" spans="1:14" ht="15.75">
      <c r="A62" s="6">
        <v>49</v>
      </c>
      <c r="B62" s="15" t="s">
        <v>39</v>
      </c>
      <c r="C62" s="34"/>
      <c r="D62" s="39"/>
      <c r="E62" s="85">
        <f t="shared" si="9"/>
        <v>0</v>
      </c>
      <c r="F62" s="74"/>
      <c r="G62" s="39"/>
      <c r="H62" s="85">
        <f t="shared" si="10"/>
        <v>0</v>
      </c>
      <c r="I62" s="34"/>
      <c r="J62" s="39"/>
      <c r="K62" s="85">
        <f t="shared" si="11"/>
        <v>0</v>
      </c>
      <c r="L62" s="34">
        <f t="shared" si="12"/>
        <v>0</v>
      </c>
      <c r="M62" s="39">
        <f t="shared" si="13"/>
        <v>0</v>
      </c>
      <c r="N62" s="85">
        <f t="shared" si="14"/>
        <v>0</v>
      </c>
    </row>
    <row r="63" spans="1:14" ht="16.5" thickBot="1">
      <c r="A63" s="6">
        <v>50</v>
      </c>
      <c r="B63" s="15" t="s">
        <v>40</v>
      </c>
      <c r="C63" s="35"/>
      <c r="D63" s="40"/>
      <c r="E63" s="89">
        <f t="shared" si="9"/>
        <v>0</v>
      </c>
      <c r="F63" s="78"/>
      <c r="G63" s="40"/>
      <c r="H63" s="89">
        <f t="shared" si="10"/>
        <v>0</v>
      </c>
      <c r="I63" s="35"/>
      <c r="J63" s="40"/>
      <c r="K63" s="89">
        <f t="shared" si="11"/>
        <v>0</v>
      </c>
      <c r="L63" s="35">
        <f t="shared" si="12"/>
        <v>0</v>
      </c>
      <c r="M63" s="40">
        <f t="shared" si="13"/>
        <v>0</v>
      </c>
      <c r="N63" s="89">
        <f t="shared" si="14"/>
        <v>0</v>
      </c>
    </row>
    <row r="64" spans="1:14" ht="16.5" thickBot="1">
      <c r="A64" s="5">
        <v>51</v>
      </c>
      <c r="B64" s="20" t="s">
        <v>83</v>
      </c>
      <c r="C64" s="41">
        <f t="shared" ref="C64:J64" si="22">SUM(C61:C63)</f>
        <v>0</v>
      </c>
      <c r="D64" s="42">
        <f t="shared" si="22"/>
        <v>0</v>
      </c>
      <c r="E64" s="87">
        <f t="shared" si="9"/>
        <v>0</v>
      </c>
      <c r="F64" s="76">
        <f t="shared" si="22"/>
        <v>0</v>
      </c>
      <c r="G64" s="42">
        <f t="shared" si="22"/>
        <v>0</v>
      </c>
      <c r="H64" s="87">
        <f t="shared" si="10"/>
        <v>0</v>
      </c>
      <c r="I64" s="41">
        <f t="shared" si="22"/>
        <v>0</v>
      </c>
      <c r="J64" s="42">
        <f t="shared" si="22"/>
        <v>0</v>
      </c>
      <c r="K64" s="87">
        <f t="shared" si="11"/>
        <v>0</v>
      </c>
      <c r="L64" s="41">
        <f t="shared" si="12"/>
        <v>0</v>
      </c>
      <c r="M64" s="42">
        <f t="shared" si="13"/>
        <v>0</v>
      </c>
      <c r="N64" s="87">
        <f t="shared" si="14"/>
        <v>0</v>
      </c>
    </row>
    <row r="65" spans="1:14" ht="16.5" thickBot="1">
      <c r="A65" s="115" t="s">
        <v>84</v>
      </c>
      <c r="B65" s="116"/>
      <c r="C65" s="45">
        <f>C58+C59+C60+C64</f>
        <v>23129</v>
      </c>
      <c r="D65" s="46">
        <f>D58+D59+D60+D64</f>
        <v>0</v>
      </c>
      <c r="E65" s="90">
        <f t="shared" si="9"/>
        <v>23129</v>
      </c>
      <c r="F65" s="79">
        <f>F58+F59+F60+F64</f>
        <v>4031</v>
      </c>
      <c r="G65" s="46">
        <f>G58+G59+G60+G64</f>
        <v>0</v>
      </c>
      <c r="H65" s="90">
        <f t="shared" si="10"/>
        <v>4031</v>
      </c>
      <c r="I65" s="45">
        <f>I58+I59+I60+I64</f>
        <v>8844</v>
      </c>
      <c r="J65" s="46">
        <f>J58+J59+J60+J64</f>
        <v>0</v>
      </c>
      <c r="K65" s="90">
        <f t="shared" si="11"/>
        <v>8844</v>
      </c>
      <c r="L65" s="45">
        <f t="shared" si="12"/>
        <v>36004</v>
      </c>
      <c r="M65" s="46">
        <f t="shared" si="13"/>
        <v>0</v>
      </c>
      <c r="N65" s="90">
        <f t="shared" si="14"/>
        <v>36004</v>
      </c>
    </row>
    <row r="66" spans="1:14" ht="17.25" thickTop="1" thickBot="1">
      <c r="A66" s="101"/>
      <c r="B66" s="102"/>
      <c r="C66" s="48"/>
      <c r="D66" s="10"/>
      <c r="E66" s="95"/>
      <c r="F66" s="48"/>
      <c r="G66" s="10"/>
      <c r="H66" s="95"/>
      <c r="I66" s="48"/>
      <c r="J66" s="10"/>
      <c r="K66" s="95"/>
      <c r="L66" s="48"/>
      <c r="M66" s="10"/>
      <c r="N66" s="95"/>
    </row>
    <row r="67" spans="1:14" ht="16.5" thickBot="1">
      <c r="A67" s="9">
        <v>52</v>
      </c>
      <c r="B67" s="11" t="s">
        <v>41</v>
      </c>
      <c r="C67" s="36">
        <f>89-89</f>
        <v>0</v>
      </c>
      <c r="D67" s="60"/>
      <c r="E67" s="96">
        <f t="shared" si="9"/>
        <v>0</v>
      </c>
      <c r="F67" s="83">
        <f>19.5-19.5</f>
        <v>0</v>
      </c>
      <c r="G67" s="60"/>
      <c r="H67" s="96">
        <f t="shared" si="10"/>
        <v>0</v>
      </c>
      <c r="I67" s="36">
        <f>38-38</f>
        <v>0</v>
      </c>
      <c r="J67" s="60"/>
      <c r="K67" s="96">
        <f t="shared" si="11"/>
        <v>0</v>
      </c>
      <c r="L67" s="58">
        <f t="shared" si="12"/>
        <v>0</v>
      </c>
      <c r="M67" s="59">
        <f t="shared" si="13"/>
        <v>0</v>
      </c>
      <c r="N67" s="96">
        <f t="shared" si="14"/>
        <v>0</v>
      </c>
    </row>
  </sheetData>
  <mergeCells count="29">
    <mergeCell ref="J1:N2"/>
    <mergeCell ref="A65:B65"/>
    <mergeCell ref="A66:B66"/>
    <mergeCell ref="L9:L10"/>
    <mergeCell ref="M9:M10"/>
    <mergeCell ref="N9:N10"/>
    <mergeCell ref="A11:B11"/>
    <mergeCell ref="A41:B41"/>
    <mergeCell ref="A42:B42"/>
    <mergeCell ref="C9:C10"/>
    <mergeCell ref="D9:D10"/>
    <mergeCell ref="E9:E10"/>
    <mergeCell ref="F9:F10"/>
    <mergeCell ref="G9:G10"/>
    <mergeCell ref="I9:I10"/>
    <mergeCell ref="J9:J10"/>
    <mergeCell ref="K9:K10"/>
    <mergeCell ref="L6:N6"/>
    <mergeCell ref="C7:E8"/>
    <mergeCell ref="F7:H8"/>
    <mergeCell ref="I7:K8"/>
    <mergeCell ref="L7:N8"/>
    <mergeCell ref="I6:K6"/>
    <mergeCell ref="C1:E2"/>
    <mergeCell ref="A6:A10"/>
    <mergeCell ref="B6:B10"/>
    <mergeCell ref="C6:E6"/>
    <mergeCell ref="F6:H6"/>
    <mergeCell ref="H9:H10"/>
  </mergeCells>
  <pageMargins left="0.39370078740157483" right="0.23622047244094491" top="0.15748031496062992" bottom="0.23622047244094491" header="0.15748031496062992" footer="0.19685039370078741"/>
  <pageSetup paperSize="9" scale="46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7"/>
  <sheetViews>
    <sheetView view="pageBreakPreview" zoomScale="80" zoomScaleNormal="80" zoomScaleSheetLayoutView="8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J67" sqref="J67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135"/>
      <c r="D1" s="135"/>
      <c r="E1" s="135"/>
      <c r="F1" s="72"/>
      <c r="G1" s="72"/>
      <c r="H1" s="72"/>
      <c r="I1" s="72"/>
      <c r="J1" s="127" t="s">
        <v>94</v>
      </c>
      <c r="K1" s="127"/>
      <c r="L1" s="127"/>
      <c r="M1" s="127"/>
      <c r="N1" s="127"/>
    </row>
    <row r="2" spans="1:14" ht="33.75" customHeight="1">
      <c r="A2" s="51"/>
      <c r="B2" s="51"/>
      <c r="C2" s="135"/>
      <c r="D2" s="135"/>
      <c r="E2" s="135"/>
      <c r="F2" s="52"/>
      <c r="G2" s="52"/>
      <c r="H2" s="52"/>
      <c r="I2" s="52"/>
      <c r="J2" s="127"/>
      <c r="K2" s="127"/>
      <c r="L2" s="127"/>
      <c r="M2" s="127"/>
      <c r="N2" s="127"/>
    </row>
    <row r="5" spans="1:14" ht="15.75" thickBot="1"/>
    <row r="6" spans="1:14" ht="16.5" thickBot="1">
      <c r="A6" s="103" t="s">
        <v>0</v>
      </c>
      <c r="B6" s="106" t="s">
        <v>1</v>
      </c>
      <c r="C6" s="129">
        <v>2104</v>
      </c>
      <c r="D6" s="130"/>
      <c r="E6" s="131"/>
      <c r="F6" s="132" t="s">
        <v>65</v>
      </c>
      <c r="G6" s="133"/>
      <c r="H6" s="134"/>
      <c r="I6" s="132" t="s">
        <v>65</v>
      </c>
      <c r="J6" s="133"/>
      <c r="K6" s="134"/>
      <c r="L6" s="129">
        <v>2104</v>
      </c>
      <c r="M6" s="130"/>
      <c r="N6" s="131"/>
    </row>
    <row r="7" spans="1:14" ht="15" customHeight="1">
      <c r="A7" s="104"/>
      <c r="B7" s="107"/>
      <c r="C7" s="121" t="s">
        <v>47</v>
      </c>
      <c r="D7" s="122"/>
      <c r="E7" s="119"/>
      <c r="F7" s="121" t="s">
        <v>62</v>
      </c>
      <c r="G7" s="122"/>
      <c r="H7" s="122"/>
      <c r="I7" s="121" t="s">
        <v>63</v>
      </c>
      <c r="J7" s="122"/>
      <c r="K7" s="119"/>
      <c r="L7" s="121" t="s">
        <v>64</v>
      </c>
      <c r="M7" s="122"/>
      <c r="N7" s="119"/>
    </row>
    <row r="8" spans="1:14" ht="51.75" customHeight="1" thickBot="1">
      <c r="A8" s="104"/>
      <c r="B8" s="107"/>
      <c r="C8" s="123"/>
      <c r="D8" s="124"/>
      <c r="E8" s="120"/>
      <c r="F8" s="123"/>
      <c r="G8" s="124"/>
      <c r="H8" s="124"/>
      <c r="I8" s="123"/>
      <c r="J8" s="124"/>
      <c r="K8" s="120"/>
      <c r="L8" s="123"/>
      <c r="M8" s="124"/>
      <c r="N8" s="120"/>
    </row>
    <row r="9" spans="1:14" ht="15" customHeight="1">
      <c r="A9" s="104"/>
      <c r="B9" s="107"/>
      <c r="C9" s="125" t="s">
        <v>96</v>
      </c>
      <c r="D9" s="117" t="s">
        <v>90</v>
      </c>
      <c r="E9" s="119" t="s">
        <v>91</v>
      </c>
      <c r="F9" s="125" t="s">
        <v>96</v>
      </c>
      <c r="G9" s="117" t="s">
        <v>90</v>
      </c>
      <c r="H9" s="119" t="s">
        <v>91</v>
      </c>
      <c r="I9" s="125" t="s">
        <v>96</v>
      </c>
      <c r="J9" s="117" t="s">
        <v>90</v>
      </c>
      <c r="K9" s="119" t="s">
        <v>91</v>
      </c>
      <c r="L9" s="125" t="s">
        <v>96</v>
      </c>
      <c r="M9" s="117" t="s">
        <v>90</v>
      </c>
      <c r="N9" s="119" t="s">
        <v>91</v>
      </c>
    </row>
    <row r="10" spans="1:14" ht="44.25" customHeight="1" thickBot="1">
      <c r="A10" s="105"/>
      <c r="B10" s="108"/>
      <c r="C10" s="126"/>
      <c r="D10" s="118"/>
      <c r="E10" s="120"/>
      <c r="F10" s="126"/>
      <c r="G10" s="118"/>
      <c r="H10" s="120"/>
      <c r="I10" s="126"/>
      <c r="J10" s="118"/>
      <c r="K10" s="120"/>
      <c r="L10" s="126"/>
      <c r="M10" s="118"/>
      <c r="N10" s="120"/>
    </row>
    <row r="11" spans="1:14" ht="16.5" thickBot="1">
      <c r="A11" s="109" t="s">
        <v>2</v>
      </c>
      <c r="B11" s="110"/>
      <c r="C11" s="32">
        <v>37</v>
      </c>
      <c r="D11" s="37">
        <f t="shared" ref="D11:F11" si="0">+C11+1</f>
        <v>38</v>
      </c>
      <c r="E11" s="31">
        <f t="shared" si="0"/>
        <v>39</v>
      </c>
      <c r="F11" s="97">
        <f t="shared" si="0"/>
        <v>40</v>
      </c>
      <c r="G11" s="37">
        <f t="shared" ref="G11" si="1">+F11+1</f>
        <v>41</v>
      </c>
      <c r="H11" s="31">
        <f t="shared" ref="H11" si="2">+G11+1</f>
        <v>42</v>
      </c>
      <c r="I11" s="32">
        <f t="shared" ref="I11" si="3">+H11+1</f>
        <v>43</v>
      </c>
      <c r="J11" s="37">
        <f t="shared" ref="J11" si="4">+I11+1</f>
        <v>44</v>
      </c>
      <c r="K11" s="31">
        <f t="shared" ref="K11" si="5">+J11+1</f>
        <v>45</v>
      </c>
      <c r="L11" s="32">
        <f t="shared" ref="L11" si="6">+K11+1</f>
        <v>46</v>
      </c>
      <c r="M11" s="37">
        <f t="shared" ref="M11" si="7">+L11+1</f>
        <v>47</v>
      </c>
      <c r="N11" s="31">
        <f t="shared" ref="N11" si="8">+M11+1</f>
        <v>48</v>
      </c>
    </row>
    <row r="12" spans="1:14" ht="15.75">
      <c r="A12" s="1">
        <v>1</v>
      </c>
      <c r="B12" s="21" t="s">
        <v>3</v>
      </c>
      <c r="C12" s="55">
        <f>10952+59</f>
        <v>11011</v>
      </c>
      <c r="D12" s="38"/>
      <c r="E12" s="84">
        <f>C12+D12</f>
        <v>11011</v>
      </c>
      <c r="F12" s="73">
        <f>4361-251</f>
        <v>4110</v>
      </c>
      <c r="G12" s="38"/>
      <c r="H12" s="84">
        <f>F12+G12</f>
        <v>4110</v>
      </c>
      <c r="I12" s="55">
        <f>6422-706</f>
        <v>5716</v>
      </c>
      <c r="J12" s="38"/>
      <c r="K12" s="84">
        <f>I12+J12</f>
        <v>5716</v>
      </c>
      <c r="L12" s="33">
        <f>C12+F12+I12</f>
        <v>20837</v>
      </c>
      <c r="M12" s="38">
        <f t="shared" ref="M12:N12" si="9">D12+G12+J12</f>
        <v>0</v>
      </c>
      <c r="N12" s="84">
        <f t="shared" si="9"/>
        <v>20837</v>
      </c>
    </row>
    <row r="13" spans="1:14" ht="15.75">
      <c r="A13" s="2">
        <v>2</v>
      </c>
      <c r="B13" s="15" t="s">
        <v>4</v>
      </c>
      <c r="C13" s="56">
        <f>2887+72</f>
        <v>2959</v>
      </c>
      <c r="D13" s="39"/>
      <c r="E13" s="85">
        <f t="shared" ref="E13:E67" si="10">C13+D13</f>
        <v>2959</v>
      </c>
      <c r="F13" s="53">
        <f>1069+34</f>
        <v>1103</v>
      </c>
      <c r="G13" s="39"/>
      <c r="H13" s="85">
        <f t="shared" ref="H13:H67" si="11">F13+G13</f>
        <v>1103</v>
      </c>
      <c r="I13" s="56">
        <f>1722-174</f>
        <v>1548</v>
      </c>
      <c r="J13" s="39"/>
      <c r="K13" s="85">
        <f t="shared" ref="K13:K67" si="12">I13+J13</f>
        <v>1548</v>
      </c>
      <c r="L13" s="53">
        <f t="shared" ref="L13:L67" si="13">C13+F13+I13</f>
        <v>5610</v>
      </c>
      <c r="M13" s="39">
        <f t="shared" ref="M13:M67" si="14">D13+G13+J13</f>
        <v>0</v>
      </c>
      <c r="N13" s="85">
        <f t="shared" ref="N13:N67" si="15">E13+H13+K13</f>
        <v>5610</v>
      </c>
    </row>
    <row r="14" spans="1:14" ht="15.75">
      <c r="A14" s="2">
        <v>3</v>
      </c>
      <c r="B14" s="22" t="s">
        <v>5</v>
      </c>
      <c r="C14" s="56">
        <f>4351-303</f>
        <v>4048</v>
      </c>
      <c r="D14" s="39"/>
      <c r="E14" s="85">
        <f t="shared" si="10"/>
        <v>4048</v>
      </c>
      <c r="F14" s="53">
        <f>2570-840</f>
        <v>1730</v>
      </c>
      <c r="G14" s="39"/>
      <c r="H14" s="85">
        <f t="shared" si="11"/>
        <v>1730</v>
      </c>
      <c r="I14" s="56">
        <f>496-293</f>
        <v>203</v>
      </c>
      <c r="J14" s="39"/>
      <c r="K14" s="85">
        <f t="shared" si="12"/>
        <v>203</v>
      </c>
      <c r="L14" s="53">
        <f t="shared" si="13"/>
        <v>5981</v>
      </c>
      <c r="M14" s="39">
        <f t="shared" si="14"/>
        <v>0</v>
      </c>
      <c r="N14" s="85">
        <f t="shared" si="15"/>
        <v>5981</v>
      </c>
    </row>
    <row r="15" spans="1:14" ht="15.75">
      <c r="A15" s="3">
        <v>4</v>
      </c>
      <c r="B15" s="23" t="s">
        <v>6</v>
      </c>
      <c r="C15" s="57">
        <f>22+682</f>
        <v>704</v>
      </c>
      <c r="D15" s="39"/>
      <c r="E15" s="85">
        <f t="shared" si="10"/>
        <v>704</v>
      </c>
      <c r="F15" s="54">
        <f>29+313</f>
        <v>342</v>
      </c>
      <c r="G15" s="39"/>
      <c r="H15" s="85">
        <f t="shared" si="11"/>
        <v>342</v>
      </c>
      <c r="I15" s="57">
        <f>8+363</f>
        <v>371</v>
      </c>
      <c r="J15" s="39"/>
      <c r="K15" s="85">
        <f t="shared" si="12"/>
        <v>371</v>
      </c>
      <c r="L15" s="54">
        <f t="shared" si="13"/>
        <v>1417</v>
      </c>
      <c r="M15" s="39">
        <f t="shared" si="14"/>
        <v>0</v>
      </c>
      <c r="N15" s="85">
        <f t="shared" si="15"/>
        <v>1417</v>
      </c>
    </row>
    <row r="16" spans="1:14" ht="15.75">
      <c r="A16" s="2">
        <v>5</v>
      </c>
      <c r="B16" s="24" t="s">
        <v>7</v>
      </c>
      <c r="C16" s="34">
        <f t="shared" ref="C16:J16" si="16">SUM(C14:C15)</f>
        <v>4752</v>
      </c>
      <c r="D16" s="39">
        <f t="shared" si="16"/>
        <v>0</v>
      </c>
      <c r="E16" s="85">
        <f t="shared" si="10"/>
        <v>4752</v>
      </c>
      <c r="F16" s="74">
        <f t="shared" si="16"/>
        <v>2072</v>
      </c>
      <c r="G16" s="39">
        <f t="shared" si="16"/>
        <v>0</v>
      </c>
      <c r="H16" s="85">
        <f t="shared" si="11"/>
        <v>2072</v>
      </c>
      <c r="I16" s="34">
        <f t="shared" si="16"/>
        <v>574</v>
      </c>
      <c r="J16" s="39">
        <f t="shared" si="16"/>
        <v>0</v>
      </c>
      <c r="K16" s="85">
        <f t="shared" si="12"/>
        <v>574</v>
      </c>
      <c r="L16" s="34">
        <f t="shared" si="13"/>
        <v>7398</v>
      </c>
      <c r="M16" s="39">
        <f t="shared" si="14"/>
        <v>0</v>
      </c>
      <c r="N16" s="85">
        <f t="shared" si="15"/>
        <v>7398</v>
      </c>
    </row>
    <row r="17" spans="1:14" ht="16.5" thickBot="1">
      <c r="A17" s="4">
        <v>6</v>
      </c>
      <c r="B17" s="16" t="s">
        <v>8</v>
      </c>
      <c r="C17" s="43">
        <f>2152+767</f>
        <v>2919</v>
      </c>
      <c r="D17" s="44"/>
      <c r="E17" s="86">
        <f t="shared" si="10"/>
        <v>2919</v>
      </c>
      <c r="F17" s="75">
        <f>1615-136</f>
        <v>1479</v>
      </c>
      <c r="G17" s="44"/>
      <c r="H17" s="86">
        <f t="shared" si="11"/>
        <v>1479</v>
      </c>
      <c r="I17" s="43">
        <v>0</v>
      </c>
      <c r="J17" s="44"/>
      <c r="K17" s="86">
        <f t="shared" si="12"/>
        <v>0</v>
      </c>
      <c r="L17" s="43">
        <f t="shared" si="13"/>
        <v>4398</v>
      </c>
      <c r="M17" s="44">
        <f t="shared" si="14"/>
        <v>0</v>
      </c>
      <c r="N17" s="86">
        <f t="shared" si="15"/>
        <v>4398</v>
      </c>
    </row>
    <row r="18" spans="1:14" ht="16.5" thickBot="1">
      <c r="A18" s="5">
        <v>7</v>
      </c>
      <c r="B18" s="20" t="s">
        <v>9</v>
      </c>
      <c r="C18" s="41">
        <f t="shared" ref="C18:J18" si="17">SUM(C12:C13,C16)</f>
        <v>18722</v>
      </c>
      <c r="D18" s="42">
        <f t="shared" si="17"/>
        <v>0</v>
      </c>
      <c r="E18" s="87">
        <f t="shared" si="10"/>
        <v>18722</v>
      </c>
      <c r="F18" s="76">
        <f t="shared" si="17"/>
        <v>7285</v>
      </c>
      <c r="G18" s="42">
        <f t="shared" si="17"/>
        <v>0</v>
      </c>
      <c r="H18" s="87">
        <f t="shared" si="11"/>
        <v>7285</v>
      </c>
      <c r="I18" s="41">
        <f t="shared" si="17"/>
        <v>7838</v>
      </c>
      <c r="J18" s="42">
        <f t="shared" si="17"/>
        <v>0</v>
      </c>
      <c r="K18" s="87">
        <f t="shared" si="12"/>
        <v>7838</v>
      </c>
      <c r="L18" s="41">
        <f t="shared" si="13"/>
        <v>33845</v>
      </c>
      <c r="M18" s="42">
        <f t="shared" si="14"/>
        <v>0</v>
      </c>
      <c r="N18" s="87">
        <f t="shared" si="15"/>
        <v>33845</v>
      </c>
    </row>
    <row r="19" spans="1:14" ht="15.75">
      <c r="A19" s="6">
        <v>8</v>
      </c>
      <c r="B19" s="13" t="s">
        <v>10</v>
      </c>
      <c r="C19" s="33"/>
      <c r="D19" s="38"/>
      <c r="E19" s="88">
        <f t="shared" si="10"/>
        <v>0</v>
      </c>
      <c r="F19" s="77"/>
      <c r="G19" s="38"/>
      <c r="H19" s="88">
        <f t="shared" si="11"/>
        <v>0</v>
      </c>
      <c r="I19" s="33"/>
      <c r="J19" s="38"/>
      <c r="K19" s="88">
        <f t="shared" si="12"/>
        <v>0</v>
      </c>
      <c r="L19" s="33">
        <f t="shared" si="13"/>
        <v>0</v>
      </c>
      <c r="M19" s="38">
        <f t="shared" si="14"/>
        <v>0</v>
      </c>
      <c r="N19" s="88">
        <f t="shared" si="15"/>
        <v>0</v>
      </c>
    </row>
    <row r="20" spans="1:14" ht="15.75">
      <c r="A20" s="2">
        <v>9</v>
      </c>
      <c r="B20" s="15" t="s">
        <v>11</v>
      </c>
      <c r="C20" s="34"/>
      <c r="D20" s="39"/>
      <c r="E20" s="85">
        <f t="shared" si="10"/>
        <v>0</v>
      </c>
      <c r="F20" s="74"/>
      <c r="G20" s="39"/>
      <c r="H20" s="85">
        <f t="shared" si="11"/>
        <v>0</v>
      </c>
      <c r="I20" s="34"/>
      <c r="J20" s="39"/>
      <c r="K20" s="85">
        <f t="shared" si="12"/>
        <v>0</v>
      </c>
      <c r="L20" s="34">
        <f t="shared" si="13"/>
        <v>0</v>
      </c>
      <c r="M20" s="39">
        <f t="shared" si="14"/>
        <v>0</v>
      </c>
      <c r="N20" s="85">
        <f t="shared" si="15"/>
        <v>0</v>
      </c>
    </row>
    <row r="21" spans="1:14" ht="15.75">
      <c r="A21" s="6">
        <v>10</v>
      </c>
      <c r="B21" s="13" t="s">
        <v>12</v>
      </c>
      <c r="C21" s="34">
        <v>182</v>
      </c>
      <c r="D21" s="39"/>
      <c r="E21" s="85">
        <f t="shared" si="10"/>
        <v>182</v>
      </c>
      <c r="F21" s="74">
        <v>174</v>
      </c>
      <c r="G21" s="39"/>
      <c r="H21" s="85">
        <f t="shared" si="11"/>
        <v>174</v>
      </c>
      <c r="I21" s="34">
        <v>311</v>
      </c>
      <c r="J21" s="39"/>
      <c r="K21" s="85">
        <f t="shared" si="12"/>
        <v>311</v>
      </c>
      <c r="L21" s="34">
        <f t="shared" si="13"/>
        <v>667</v>
      </c>
      <c r="M21" s="39">
        <f t="shared" si="14"/>
        <v>0</v>
      </c>
      <c r="N21" s="85">
        <f t="shared" si="15"/>
        <v>667</v>
      </c>
    </row>
    <row r="22" spans="1:14" ht="15.75">
      <c r="A22" s="2">
        <v>11</v>
      </c>
      <c r="B22" s="25" t="s">
        <v>73</v>
      </c>
      <c r="C22" s="34"/>
      <c r="D22" s="39"/>
      <c r="E22" s="85">
        <f t="shared" si="10"/>
        <v>0</v>
      </c>
      <c r="F22" s="74"/>
      <c r="G22" s="39"/>
      <c r="H22" s="85">
        <f t="shared" si="11"/>
        <v>0</v>
      </c>
      <c r="I22" s="34"/>
      <c r="J22" s="39"/>
      <c r="K22" s="85">
        <f t="shared" si="12"/>
        <v>0</v>
      </c>
      <c r="L22" s="34">
        <f t="shared" si="13"/>
        <v>0</v>
      </c>
      <c r="M22" s="39">
        <f t="shared" si="14"/>
        <v>0</v>
      </c>
      <c r="N22" s="85">
        <f t="shared" si="15"/>
        <v>0</v>
      </c>
    </row>
    <row r="23" spans="1:14" ht="16.5" thickBot="1">
      <c r="A23" s="1">
        <v>12</v>
      </c>
      <c r="B23" s="26" t="s">
        <v>74</v>
      </c>
      <c r="C23" s="35"/>
      <c r="D23" s="40"/>
      <c r="E23" s="89">
        <f t="shared" si="10"/>
        <v>0</v>
      </c>
      <c r="F23" s="78"/>
      <c r="G23" s="40"/>
      <c r="H23" s="89">
        <f t="shared" si="11"/>
        <v>0</v>
      </c>
      <c r="I23" s="35"/>
      <c r="J23" s="40"/>
      <c r="K23" s="89">
        <f t="shared" si="12"/>
        <v>0</v>
      </c>
      <c r="L23" s="35">
        <f t="shared" si="13"/>
        <v>0</v>
      </c>
      <c r="M23" s="40">
        <f t="shared" si="14"/>
        <v>0</v>
      </c>
      <c r="N23" s="89">
        <f t="shared" si="15"/>
        <v>0</v>
      </c>
    </row>
    <row r="24" spans="1:14" ht="16.5" thickBot="1">
      <c r="A24" s="5">
        <v>13</v>
      </c>
      <c r="B24" s="27" t="s">
        <v>13</v>
      </c>
      <c r="C24" s="41">
        <f t="shared" ref="C24:J24" si="18">SUM(C19:C23)</f>
        <v>182</v>
      </c>
      <c r="D24" s="42">
        <f t="shared" si="18"/>
        <v>0</v>
      </c>
      <c r="E24" s="87">
        <f t="shared" si="10"/>
        <v>182</v>
      </c>
      <c r="F24" s="76">
        <f t="shared" si="18"/>
        <v>174</v>
      </c>
      <c r="G24" s="42">
        <f t="shared" si="18"/>
        <v>0</v>
      </c>
      <c r="H24" s="87">
        <f t="shared" si="11"/>
        <v>174</v>
      </c>
      <c r="I24" s="41">
        <f t="shared" si="18"/>
        <v>311</v>
      </c>
      <c r="J24" s="42">
        <f t="shared" si="18"/>
        <v>0</v>
      </c>
      <c r="K24" s="87">
        <f t="shared" si="12"/>
        <v>311</v>
      </c>
      <c r="L24" s="41">
        <f t="shared" si="13"/>
        <v>667</v>
      </c>
      <c r="M24" s="42">
        <f t="shared" si="14"/>
        <v>0</v>
      </c>
      <c r="N24" s="87">
        <f t="shared" si="15"/>
        <v>667</v>
      </c>
    </row>
    <row r="25" spans="1:14" ht="15.75">
      <c r="A25" s="6">
        <v>14</v>
      </c>
      <c r="B25" s="13" t="s">
        <v>14</v>
      </c>
      <c r="C25" s="33"/>
      <c r="D25" s="38"/>
      <c r="E25" s="88">
        <f t="shared" si="10"/>
        <v>0</v>
      </c>
      <c r="F25" s="77"/>
      <c r="G25" s="38"/>
      <c r="H25" s="88">
        <f t="shared" si="11"/>
        <v>0</v>
      </c>
      <c r="I25" s="33"/>
      <c r="J25" s="38"/>
      <c r="K25" s="88">
        <f t="shared" si="12"/>
        <v>0</v>
      </c>
      <c r="L25" s="33">
        <f t="shared" si="13"/>
        <v>0</v>
      </c>
      <c r="M25" s="38">
        <f t="shared" si="14"/>
        <v>0</v>
      </c>
      <c r="N25" s="88">
        <f t="shared" si="15"/>
        <v>0</v>
      </c>
    </row>
    <row r="26" spans="1:14" ht="15.75">
      <c r="A26" s="2">
        <v>15</v>
      </c>
      <c r="B26" s="15" t="s">
        <v>15</v>
      </c>
      <c r="C26" s="34"/>
      <c r="D26" s="39"/>
      <c r="E26" s="85">
        <f t="shared" si="10"/>
        <v>0</v>
      </c>
      <c r="F26" s="74"/>
      <c r="G26" s="39"/>
      <c r="H26" s="85">
        <f t="shared" si="11"/>
        <v>0</v>
      </c>
      <c r="I26" s="34"/>
      <c r="J26" s="39"/>
      <c r="K26" s="85">
        <f t="shared" si="12"/>
        <v>0</v>
      </c>
      <c r="L26" s="34">
        <f t="shared" si="13"/>
        <v>0</v>
      </c>
      <c r="M26" s="39">
        <f t="shared" si="14"/>
        <v>0</v>
      </c>
      <c r="N26" s="85">
        <f t="shared" si="15"/>
        <v>0</v>
      </c>
    </row>
    <row r="27" spans="1:14" ht="15.75">
      <c r="A27" s="6">
        <v>16</v>
      </c>
      <c r="B27" s="13" t="s">
        <v>16</v>
      </c>
      <c r="C27" s="34"/>
      <c r="D27" s="39"/>
      <c r="E27" s="85">
        <f t="shared" si="10"/>
        <v>0</v>
      </c>
      <c r="F27" s="74"/>
      <c r="G27" s="39"/>
      <c r="H27" s="85">
        <f t="shared" si="11"/>
        <v>0</v>
      </c>
      <c r="I27" s="34"/>
      <c r="J27" s="39"/>
      <c r="K27" s="85">
        <f t="shared" si="12"/>
        <v>0</v>
      </c>
      <c r="L27" s="34">
        <f t="shared" si="13"/>
        <v>0</v>
      </c>
      <c r="M27" s="39">
        <f t="shared" si="14"/>
        <v>0</v>
      </c>
      <c r="N27" s="85">
        <f t="shared" si="15"/>
        <v>0</v>
      </c>
    </row>
    <row r="28" spans="1:14" ht="15.75">
      <c r="A28" s="2">
        <v>17</v>
      </c>
      <c r="B28" s="28" t="s">
        <v>17</v>
      </c>
      <c r="C28" s="34">
        <v>1800</v>
      </c>
      <c r="D28" s="39"/>
      <c r="E28" s="85">
        <f t="shared" si="10"/>
        <v>1800</v>
      </c>
      <c r="F28" s="74"/>
      <c r="G28" s="39"/>
      <c r="H28" s="85">
        <f t="shared" si="11"/>
        <v>0</v>
      </c>
      <c r="I28" s="34"/>
      <c r="J28" s="39"/>
      <c r="K28" s="85">
        <f t="shared" si="12"/>
        <v>0</v>
      </c>
      <c r="L28" s="34">
        <f t="shared" si="13"/>
        <v>1800</v>
      </c>
      <c r="M28" s="39">
        <f t="shared" si="14"/>
        <v>0</v>
      </c>
      <c r="N28" s="85">
        <f t="shared" si="15"/>
        <v>1800</v>
      </c>
    </row>
    <row r="29" spans="1:14" ht="16.5" thickBot="1">
      <c r="A29" s="8">
        <v>18</v>
      </c>
      <c r="B29" s="29" t="s">
        <v>18</v>
      </c>
      <c r="C29" s="35"/>
      <c r="D29" s="40"/>
      <c r="E29" s="89">
        <f t="shared" si="10"/>
        <v>0</v>
      </c>
      <c r="F29" s="78"/>
      <c r="G29" s="40"/>
      <c r="H29" s="89">
        <f t="shared" si="11"/>
        <v>0</v>
      </c>
      <c r="I29" s="35"/>
      <c r="J29" s="40"/>
      <c r="K29" s="89">
        <f t="shared" si="12"/>
        <v>0</v>
      </c>
      <c r="L29" s="35">
        <f t="shared" si="13"/>
        <v>0</v>
      </c>
      <c r="M29" s="40">
        <f t="shared" si="14"/>
        <v>0</v>
      </c>
      <c r="N29" s="89">
        <f t="shared" si="15"/>
        <v>0</v>
      </c>
    </row>
    <row r="30" spans="1:14" ht="15.75">
      <c r="A30" s="6">
        <v>19</v>
      </c>
      <c r="B30" s="13" t="s">
        <v>19</v>
      </c>
      <c r="C30" s="33"/>
      <c r="D30" s="38"/>
      <c r="E30" s="88">
        <f t="shared" si="10"/>
        <v>0</v>
      </c>
      <c r="F30" s="77"/>
      <c r="G30" s="38"/>
      <c r="H30" s="88">
        <f t="shared" si="11"/>
        <v>0</v>
      </c>
      <c r="I30" s="33"/>
      <c r="J30" s="38"/>
      <c r="K30" s="88">
        <f t="shared" si="12"/>
        <v>0</v>
      </c>
      <c r="L30" s="33">
        <f t="shared" si="13"/>
        <v>0</v>
      </c>
      <c r="M30" s="38">
        <f t="shared" si="14"/>
        <v>0</v>
      </c>
      <c r="N30" s="88">
        <f t="shared" si="15"/>
        <v>0</v>
      </c>
    </row>
    <row r="31" spans="1:14" ht="16.5" thickBot="1">
      <c r="A31" s="3">
        <v>20</v>
      </c>
      <c r="B31" s="24" t="s">
        <v>20</v>
      </c>
      <c r="C31" s="35"/>
      <c r="D31" s="40"/>
      <c r="E31" s="89">
        <f t="shared" si="10"/>
        <v>0</v>
      </c>
      <c r="F31" s="78"/>
      <c r="G31" s="40"/>
      <c r="H31" s="89">
        <f t="shared" si="11"/>
        <v>0</v>
      </c>
      <c r="I31" s="35"/>
      <c r="J31" s="40"/>
      <c r="K31" s="89">
        <f t="shared" si="12"/>
        <v>0</v>
      </c>
      <c r="L31" s="35">
        <f t="shared" si="13"/>
        <v>0</v>
      </c>
      <c r="M31" s="40">
        <f t="shared" si="14"/>
        <v>0</v>
      </c>
      <c r="N31" s="89">
        <f t="shared" si="15"/>
        <v>0</v>
      </c>
    </row>
    <row r="32" spans="1:14" ht="16.5" thickBot="1">
      <c r="A32" s="5">
        <v>21</v>
      </c>
      <c r="B32" s="20" t="s">
        <v>21</v>
      </c>
      <c r="C32" s="41">
        <f t="shared" ref="C32:J32" si="19">SUM(C30:C31)</f>
        <v>0</v>
      </c>
      <c r="D32" s="42">
        <f t="shared" si="19"/>
        <v>0</v>
      </c>
      <c r="E32" s="87">
        <f t="shared" si="10"/>
        <v>0</v>
      </c>
      <c r="F32" s="76">
        <f t="shared" si="19"/>
        <v>0</v>
      </c>
      <c r="G32" s="42">
        <f t="shared" si="19"/>
        <v>0</v>
      </c>
      <c r="H32" s="87">
        <f t="shared" si="11"/>
        <v>0</v>
      </c>
      <c r="I32" s="41">
        <f t="shared" si="19"/>
        <v>0</v>
      </c>
      <c r="J32" s="42">
        <f t="shared" si="19"/>
        <v>0</v>
      </c>
      <c r="K32" s="87">
        <f t="shared" si="12"/>
        <v>0</v>
      </c>
      <c r="L32" s="41">
        <f t="shared" si="13"/>
        <v>0</v>
      </c>
      <c r="M32" s="42">
        <f t="shared" si="14"/>
        <v>0</v>
      </c>
      <c r="N32" s="87">
        <f t="shared" si="15"/>
        <v>0</v>
      </c>
    </row>
    <row r="33" spans="1:14" ht="15.75">
      <c r="A33" s="7">
        <v>22</v>
      </c>
      <c r="B33" s="24" t="s">
        <v>22</v>
      </c>
      <c r="C33" s="33"/>
      <c r="D33" s="38"/>
      <c r="E33" s="88">
        <f t="shared" si="10"/>
        <v>0</v>
      </c>
      <c r="F33" s="77"/>
      <c r="G33" s="38"/>
      <c r="H33" s="88">
        <f t="shared" si="11"/>
        <v>0</v>
      </c>
      <c r="I33" s="33"/>
      <c r="J33" s="38"/>
      <c r="K33" s="88">
        <f t="shared" si="12"/>
        <v>0</v>
      </c>
      <c r="L33" s="33">
        <f t="shared" si="13"/>
        <v>0</v>
      </c>
      <c r="M33" s="38">
        <f t="shared" si="14"/>
        <v>0</v>
      </c>
      <c r="N33" s="88">
        <f t="shared" si="15"/>
        <v>0</v>
      </c>
    </row>
    <row r="34" spans="1:14" ht="15.75">
      <c r="A34" s="6">
        <v>23</v>
      </c>
      <c r="B34" s="15" t="s">
        <v>23</v>
      </c>
      <c r="C34" s="34"/>
      <c r="D34" s="39"/>
      <c r="E34" s="85">
        <f t="shared" si="10"/>
        <v>0</v>
      </c>
      <c r="F34" s="74"/>
      <c r="G34" s="39"/>
      <c r="H34" s="85">
        <f t="shared" si="11"/>
        <v>0</v>
      </c>
      <c r="I34" s="34"/>
      <c r="J34" s="39"/>
      <c r="K34" s="85">
        <f t="shared" si="12"/>
        <v>0</v>
      </c>
      <c r="L34" s="34">
        <f t="shared" si="13"/>
        <v>0</v>
      </c>
      <c r="M34" s="39">
        <f t="shared" si="14"/>
        <v>0</v>
      </c>
      <c r="N34" s="85">
        <f t="shared" si="15"/>
        <v>0</v>
      </c>
    </row>
    <row r="35" spans="1:14" ht="16.5" thickBot="1">
      <c r="A35" s="2">
        <v>24</v>
      </c>
      <c r="B35" s="15" t="s">
        <v>24</v>
      </c>
      <c r="C35" s="35"/>
      <c r="D35" s="40"/>
      <c r="E35" s="89">
        <f t="shared" si="10"/>
        <v>0</v>
      </c>
      <c r="F35" s="78"/>
      <c r="G35" s="40"/>
      <c r="H35" s="89">
        <f t="shared" si="11"/>
        <v>0</v>
      </c>
      <c r="I35" s="35"/>
      <c r="J35" s="40"/>
      <c r="K35" s="89">
        <f t="shared" si="12"/>
        <v>0</v>
      </c>
      <c r="L35" s="35">
        <f t="shared" si="13"/>
        <v>0</v>
      </c>
      <c r="M35" s="40">
        <f t="shared" si="14"/>
        <v>0</v>
      </c>
      <c r="N35" s="89">
        <f t="shared" si="15"/>
        <v>0</v>
      </c>
    </row>
    <row r="36" spans="1:14" ht="16.5" thickBot="1">
      <c r="A36" s="5">
        <v>25</v>
      </c>
      <c r="B36" s="20" t="s">
        <v>75</v>
      </c>
      <c r="C36" s="41">
        <f>SUM(C18,C24,C25:C29,C32,C33:C35)</f>
        <v>20704</v>
      </c>
      <c r="D36" s="42">
        <f>SUM(D18,D24,D25:D29,D32,D33:D35)</f>
        <v>0</v>
      </c>
      <c r="E36" s="87">
        <f t="shared" si="10"/>
        <v>20704</v>
      </c>
      <c r="F36" s="76">
        <f>SUM(F18,F24,F25:F29,F32,F33:F35)</f>
        <v>7459</v>
      </c>
      <c r="G36" s="42">
        <f>SUM(G18,G24,G25:G29,G32,G33:G35)</f>
        <v>0</v>
      </c>
      <c r="H36" s="87">
        <f t="shared" si="11"/>
        <v>7459</v>
      </c>
      <c r="I36" s="41">
        <f>SUM(I18,I24,I25:I29,I32,I33:I35)</f>
        <v>8149</v>
      </c>
      <c r="J36" s="42">
        <f>SUM(J18,J24,J25:J29,J32,J33:J35)</f>
        <v>0</v>
      </c>
      <c r="K36" s="87">
        <f t="shared" si="12"/>
        <v>8149</v>
      </c>
      <c r="L36" s="41">
        <f t="shared" si="13"/>
        <v>36312</v>
      </c>
      <c r="M36" s="42">
        <f t="shared" si="14"/>
        <v>0</v>
      </c>
      <c r="N36" s="87">
        <f t="shared" si="15"/>
        <v>36312</v>
      </c>
    </row>
    <row r="37" spans="1:14" ht="15.75">
      <c r="A37" s="7">
        <v>26</v>
      </c>
      <c r="B37" s="30" t="s">
        <v>43</v>
      </c>
      <c r="C37" s="33"/>
      <c r="D37" s="38"/>
      <c r="E37" s="88">
        <f t="shared" si="10"/>
        <v>0</v>
      </c>
      <c r="F37" s="77"/>
      <c r="G37" s="38"/>
      <c r="H37" s="88">
        <f t="shared" si="11"/>
        <v>0</v>
      </c>
      <c r="I37" s="33"/>
      <c r="J37" s="38"/>
      <c r="K37" s="88">
        <f t="shared" si="12"/>
        <v>0</v>
      </c>
      <c r="L37" s="33">
        <f t="shared" si="13"/>
        <v>0</v>
      </c>
      <c r="M37" s="38">
        <f t="shared" si="14"/>
        <v>0</v>
      </c>
      <c r="N37" s="88">
        <f t="shared" si="15"/>
        <v>0</v>
      </c>
    </row>
    <row r="38" spans="1:14" ht="15.75">
      <c r="A38" s="6">
        <v>27</v>
      </c>
      <c r="B38" s="13" t="s">
        <v>25</v>
      </c>
      <c r="C38" s="34"/>
      <c r="D38" s="39"/>
      <c r="E38" s="85">
        <f t="shared" si="10"/>
        <v>0</v>
      </c>
      <c r="F38" s="74"/>
      <c r="G38" s="39"/>
      <c r="H38" s="85">
        <f t="shared" si="11"/>
        <v>0</v>
      </c>
      <c r="I38" s="34"/>
      <c r="J38" s="39"/>
      <c r="K38" s="85">
        <f t="shared" si="12"/>
        <v>0</v>
      </c>
      <c r="L38" s="34">
        <f t="shared" si="13"/>
        <v>0</v>
      </c>
      <c r="M38" s="39">
        <f t="shared" si="14"/>
        <v>0</v>
      </c>
      <c r="N38" s="85">
        <f t="shared" si="15"/>
        <v>0</v>
      </c>
    </row>
    <row r="39" spans="1:14" ht="16.5" thickBot="1">
      <c r="A39" s="3">
        <v>28</v>
      </c>
      <c r="B39" s="24" t="s">
        <v>26</v>
      </c>
      <c r="C39" s="35"/>
      <c r="D39" s="40"/>
      <c r="E39" s="89">
        <f t="shared" si="10"/>
        <v>0</v>
      </c>
      <c r="F39" s="78"/>
      <c r="G39" s="40"/>
      <c r="H39" s="89">
        <f t="shared" si="11"/>
        <v>0</v>
      </c>
      <c r="I39" s="35"/>
      <c r="J39" s="40"/>
      <c r="K39" s="89">
        <f t="shared" si="12"/>
        <v>0</v>
      </c>
      <c r="L39" s="35">
        <f t="shared" si="13"/>
        <v>0</v>
      </c>
      <c r="M39" s="40">
        <f t="shared" si="14"/>
        <v>0</v>
      </c>
      <c r="N39" s="89">
        <f t="shared" si="15"/>
        <v>0</v>
      </c>
    </row>
    <row r="40" spans="1:14" ht="16.5" thickBot="1">
      <c r="A40" s="5">
        <v>29</v>
      </c>
      <c r="B40" s="20" t="s">
        <v>76</v>
      </c>
      <c r="C40" s="41">
        <f t="shared" ref="C40:J40" si="20">SUM(C37:C39)</f>
        <v>0</v>
      </c>
      <c r="D40" s="42">
        <f t="shared" si="20"/>
        <v>0</v>
      </c>
      <c r="E40" s="87">
        <f t="shared" si="10"/>
        <v>0</v>
      </c>
      <c r="F40" s="76">
        <f t="shared" si="20"/>
        <v>0</v>
      </c>
      <c r="G40" s="42">
        <f t="shared" si="20"/>
        <v>0</v>
      </c>
      <c r="H40" s="87">
        <f t="shared" si="11"/>
        <v>0</v>
      </c>
      <c r="I40" s="41">
        <f t="shared" si="20"/>
        <v>0</v>
      </c>
      <c r="J40" s="42">
        <f t="shared" si="20"/>
        <v>0</v>
      </c>
      <c r="K40" s="87">
        <f t="shared" si="12"/>
        <v>0</v>
      </c>
      <c r="L40" s="41">
        <f t="shared" si="13"/>
        <v>0</v>
      </c>
      <c r="M40" s="42">
        <f t="shared" si="14"/>
        <v>0</v>
      </c>
      <c r="N40" s="87">
        <f t="shared" si="15"/>
        <v>0</v>
      </c>
    </row>
    <row r="41" spans="1:14" ht="16.5" thickBot="1">
      <c r="A41" s="111" t="s">
        <v>77</v>
      </c>
      <c r="B41" s="112"/>
      <c r="C41" s="45">
        <f t="shared" ref="C41:J41" si="21">SUM(C36,C40)</f>
        <v>20704</v>
      </c>
      <c r="D41" s="46">
        <f t="shared" si="21"/>
        <v>0</v>
      </c>
      <c r="E41" s="90">
        <f t="shared" si="10"/>
        <v>20704</v>
      </c>
      <c r="F41" s="79">
        <f t="shared" si="21"/>
        <v>7459</v>
      </c>
      <c r="G41" s="46">
        <f t="shared" si="21"/>
        <v>0</v>
      </c>
      <c r="H41" s="90">
        <f t="shared" si="11"/>
        <v>7459</v>
      </c>
      <c r="I41" s="45">
        <f t="shared" si="21"/>
        <v>8149</v>
      </c>
      <c r="J41" s="46">
        <f t="shared" si="21"/>
        <v>0</v>
      </c>
      <c r="K41" s="90">
        <f t="shared" si="12"/>
        <v>8149</v>
      </c>
      <c r="L41" s="45">
        <f t="shared" si="13"/>
        <v>36312</v>
      </c>
      <c r="M41" s="46">
        <f t="shared" si="14"/>
        <v>0</v>
      </c>
      <c r="N41" s="90">
        <f t="shared" si="15"/>
        <v>36312</v>
      </c>
    </row>
    <row r="42" spans="1:14" ht="29.25" customHeight="1" thickTop="1" thickBot="1">
      <c r="A42" s="113" t="s">
        <v>27</v>
      </c>
      <c r="B42" s="114"/>
      <c r="C42" s="47"/>
      <c r="D42" s="48"/>
      <c r="E42" s="91"/>
      <c r="F42" s="10"/>
      <c r="G42" s="48"/>
      <c r="H42" s="91"/>
      <c r="I42" s="47"/>
      <c r="J42" s="48"/>
      <c r="K42" s="91"/>
      <c r="L42" s="47"/>
      <c r="M42" s="48"/>
      <c r="N42" s="91"/>
    </row>
    <row r="43" spans="1:14" ht="15.75">
      <c r="A43" s="6">
        <v>30</v>
      </c>
      <c r="B43" s="12" t="s">
        <v>79</v>
      </c>
      <c r="C43" s="33"/>
      <c r="D43" s="38"/>
      <c r="E43" s="88">
        <f t="shared" si="10"/>
        <v>0</v>
      </c>
      <c r="F43" s="77"/>
      <c r="G43" s="38"/>
      <c r="H43" s="88">
        <f t="shared" si="11"/>
        <v>0</v>
      </c>
      <c r="I43" s="33"/>
      <c r="J43" s="38"/>
      <c r="K43" s="88">
        <f t="shared" si="12"/>
        <v>0</v>
      </c>
      <c r="L43" s="33">
        <f t="shared" si="13"/>
        <v>0</v>
      </c>
      <c r="M43" s="38">
        <f t="shared" si="14"/>
        <v>0</v>
      </c>
      <c r="N43" s="88">
        <f t="shared" si="15"/>
        <v>0</v>
      </c>
    </row>
    <row r="44" spans="1:14" ht="15.75">
      <c r="A44" s="6">
        <v>31</v>
      </c>
      <c r="B44" s="14" t="s">
        <v>78</v>
      </c>
      <c r="C44" s="33">
        <f>1114+462</f>
        <v>1576</v>
      </c>
      <c r="D44" s="38"/>
      <c r="E44" s="88">
        <f t="shared" si="10"/>
        <v>1576</v>
      </c>
      <c r="F44" s="77">
        <f>907-6</f>
        <v>901</v>
      </c>
      <c r="G44" s="38"/>
      <c r="H44" s="88">
        <f t="shared" si="11"/>
        <v>901</v>
      </c>
      <c r="I44" s="33"/>
      <c r="J44" s="38"/>
      <c r="K44" s="88">
        <f t="shared" si="12"/>
        <v>0</v>
      </c>
      <c r="L44" s="33">
        <f t="shared" si="13"/>
        <v>2477</v>
      </c>
      <c r="M44" s="38">
        <f t="shared" si="14"/>
        <v>0</v>
      </c>
      <c r="N44" s="88">
        <f t="shared" si="15"/>
        <v>2477</v>
      </c>
    </row>
    <row r="45" spans="1:14" ht="15.75">
      <c r="A45" s="6">
        <v>32</v>
      </c>
      <c r="B45" s="14" t="s">
        <v>80</v>
      </c>
      <c r="C45" s="33"/>
      <c r="D45" s="38"/>
      <c r="E45" s="88">
        <f t="shared" si="10"/>
        <v>0</v>
      </c>
      <c r="F45" s="77"/>
      <c r="G45" s="38"/>
      <c r="H45" s="88">
        <f t="shared" si="11"/>
        <v>0</v>
      </c>
      <c r="I45" s="33"/>
      <c r="J45" s="38"/>
      <c r="K45" s="88">
        <f t="shared" si="12"/>
        <v>0</v>
      </c>
      <c r="L45" s="33">
        <f t="shared" si="13"/>
        <v>0</v>
      </c>
      <c r="M45" s="38">
        <f t="shared" si="14"/>
        <v>0</v>
      </c>
      <c r="N45" s="88">
        <f t="shared" si="15"/>
        <v>0</v>
      </c>
    </row>
    <row r="46" spans="1:14" ht="15.75">
      <c r="A46" s="6">
        <v>33</v>
      </c>
      <c r="B46" s="13" t="s">
        <v>28</v>
      </c>
      <c r="C46" s="34"/>
      <c r="D46" s="39"/>
      <c r="E46" s="85">
        <f t="shared" si="10"/>
        <v>0</v>
      </c>
      <c r="F46" s="74"/>
      <c r="G46" s="39"/>
      <c r="H46" s="85">
        <f t="shared" si="11"/>
        <v>0</v>
      </c>
      <c r="I46" s="34"/>
      <c r="J46" s="39"/>
      <c r="K46" s="85">
        <f t="shared" si="12"/>
        <v>0</v>
      </c>
      <c r="L46" s="34">
        <f t="shared" si="13"/>
        <v>0</v>
      </c>
      <c r="M46" s="39">
        <f t="shared" si="14"/>
        <v>0</v>
      </c>
      <c r="N46" s="85">
        <f t="shared" si="15"/>
        <v>0</v>
      </c>
    </row>
    <row r="47" spans="1:14" ht="31.5">
      <c r="A47" s="6">
        <v>34</v>
      </c>
      <c r="B47" s="14" t="s">
        <v>29</v>
      </c>
      <c r="C47" s="34"/>
      <c r="D47" s="39"/>
      <c r="E47" s="85">
        <f t="shared" si="10"/>
        <v>0</v>
      </c>
      <c r="F47" s="74"/>
      <c r="G47" s="39"/>
      <c r="H47" s="85">
        <f t="shared" si="11"/>
        <v>0</v>
      </c>
      <c r="I47" s="34"/>
      <c r="J47" s="39"/>
      <c r="K47" s="85">
        <f t="shared" si="12"/>
        <v>0</v>
      </c>
      <c r="L47" s="34">
        <f t="shared" si="13"/>
        <v>0</v>
      </c>
      <c r="M47" s="39">
        <f t="shared" si="14"/>
        <v>0</v>
      </c>
      <c r="N47" s="85">
        <f t="shared" si="15"/>
        <v>0</v>
      </c>
    </row>
    <row r="48" spans="1:14" ht="15.75">
      <c r="A48" s="6">
        <v>35</v>
      </c>
      <c r="B48" s="15" t="s">
        <v>30</v>
      </c>
      <c r="C48" s="34">
        <f>18898-473</f>
        <v>18425</v>
      </c>
      <c r="D48" s="39"/>
      <c r="E48" s="85">
        <f t="shared" si="10"/>
        <v>18425</v>
      </c>
      <c r="F48" s="74">
        <f>7122-768</f>
        <v>6354</v>
      </c>
      <c r="G48" s="39"/>
      <c r="H48" s="85">
        <f t="shared" si="11"/>
        <v>6354</v>
      </c>
      <c r="I48" s="34">
        <f>8648-808</f>
        <v>7840</v>
      </c>
      <c r="J48" s="39"/>
      <c r="K48" s="85">
        <f t="shared" si="12"/>
        <v>7840</v>
      </c>
      <c r="L48" s="34">
        <f t="shared" si="13"/>
        <v>32619</v>
      </c>
      <c r="M48" s="39">
        <f t="shared" si="14"/>
        <v>0</v>
      </c>
      <c r="N48" s="85">
        <f t="shared" si="15"/>
        <v>32619</v>
      </c>
    </row>
    <row r="49" spans="1:14" ht="15.75">
      <c r="A49" s="6">
        <v>36</v>
      </c>
      <c r="B49" s="15" t="s">
        <v>31</v>
      </c>
      <c r="C49" s="34"/>
      <c r="D49" s="39"/>
      <c r="E49" s="85">
        <f t="shared" si="10"/>
        <v>0</v>
      </c>
      <c r="F49" s="74"/>
      <c r="G49" s="39"/>
      <c r="H49" s="85">
        <f t="shared" si="11"/>
        <v>0</v>
      </c>
      <c r="I49" s="34"/>
      <c r="J49" s="39"/>
      <c r="K49" s="85">
        <f t="shared" si="12"/>
        <v>0</v>
      </c>
      <c r="L49" s="34">
        <f t="shared" si="13"/>
        <v>0</v>
      </c>
      <c r="M49" s="39">
        <f t="shared" si="14"/>
        <v>0</v>
      </c>
      <c r="N49" s="85">
        <f t="shared" si="15"/>
        <v>0</v>
      </c>
    </row>
    <row r="50" spans="1:14" ht="15.75">
      <c r="A50" s="6">
        <v>37</v>
      </c>
      <c r="B50" s="15" t="s">
        <v>32</v>
      </c>
      <c r="C50" s="34"/>
      <c r="D50" s="39"/>
      <c r="E50" s="85">
        <f t="shared" si="10"/>
        <v>0</v>
      </c>
      <c r="F50" s="74"/>
      <c r="G50" s="39"/>
      <c r="H50" s="85">
        <f t="shared" si="11"/>
        <v>0</v>
      </c>
      <c r="I50" s="34"/>
      <c r="J50" s="39"/>
      <c r="K50" s="85">
        <f t="shared" si="12"/>
        <v>0</v>
      </c>
      <c r="L50" s="34">
        <f t="shared" si="13"/>
        <v>0</v>
      </c>
      <c r="M50" s="39">
        <f t="shared" si="14"/>
        <v>0</v>
      </c>
      <c r="N50" s="85">
        <f t="shared" si="15"/>
        <v>0</v>
      </c>
    </row>
    <row r="51" spans="1:14" ht="15.75">
      <c r="A51" s="6">
        <v>38</v>
      </c>
      <c r="B51" s="15" t="s">
        <v>33</v>
      </c>
      <c r="C51" s="34"/>
      <c r="D51" s="39"/>
      <c r="E51" s="85">
        <f t="shared" si="10"/>
        <v>0</v>
      </c>
      <c r="F51" s="74"/>
      <c r="G51" s="39"/>
      <c r="H51" s="85">
        <f t="shared" si="11"/>
        <v>0</v>
      </c>
      <c r="I51" s="34"/>
      <c r="J51" s="39"/>
      <c r="K51" s="85">
        <f t="shared" si="12"/>
        <v>0</v>
      </c>
      <c r="L51" s="34">
        <f t="shared" si="13"/>
        <v>0</v>
      </c>
      <c r="M51" s="39">
        <f t="shared" si="14"/>
        <v>0</v>
      </c>
      <c r="N51" s="85">
        <f t="shared" si="15"/>
        <v>0</v>
      </c>
    </row>
    <row r="52" spans="1:14" ht="15.75">
      <c r="A52" s="4">
        <v>39</v>
      </c>
      <c r="B52" s="16" t="s">
        <v>34</v>
      </c>
      <c r="C52" s="49"/>
      <c r="D52" s="50"/>
      <c r="E52" s="92">
        <f t="shared" si="10"/>
        <v>0</v>
      </c>
      <c r="F52" s="80"/>
      <c r="G52" s="50"/>
      <c r="H52" s="92">
        <f t="shared" si="11"/>
        <v>0</v>
      </c>
      <c r="I52" s="49"/>
      <c r="J52" s="50"/>
      <c r="K52" s="92">
        <f t="shared" si="12"/>
        <v>0</v>
      </c>
      <c r="L52" s="49">
        <f t="shared" si="13"/>
        <v>0</v>
      </c>
      <c r="M52" s="50">
        <f t="shared" si="14"/>
        <v>0</v>
      </c>
      <c r="N52" s="92">
        <f t="shared" si="15"/>
        <v>0</v>
      </c>
    </row>
    <row r="53" spans="1:14" ht="15.75">
      <c r="A53" s="6">
        <v>40</v>
      </c>
      <c r="B53" s="15" t="s">
        <v>35</v>
      </c>
      <c r="C53" s="34"/>
      <c r="D53" s="39"/>
      <c r="E53" s="85">
        <f t="shared" si="10"/>
        <v>0</v>
      </c>
      <c r="F53" s="74"/>
      <c r="G53" s="39"/>
      <c r="H53" s="85">
        <f t="shared" si="11"/>
        <v>0</v>
      </c>
      <c r="I53" s="34"/>
      <c r="J53" s="39"/>
      <c r="K53" s="85">
        <f t="shared" si="12"/>
        <v>0</v>
      </c>
      <c r="L53" s="34">
        <f t="shared" si="13"/>
        <v>0</v>
      </c>
      <c r="M53" s="39">
        <f t="shared" si="14"/>
        <v>0</v>
      </c>
      <c r="N53" s="85">
        <f t="shared" si="15"/>
        <v>0</v>
      </c>
    </row>
    <row r="54" spans="1:14" ht="15.75">
      <c r="A54" s="6">
        <v>41</v>
      </c>
      <c r="B54" s="17" t="s">
        <v>36</v>
      </c>
      <c r="C54" s="34"/>
      <c r="D54" s="39"/>
      <c r="E54" s="85">
        <f t="shared" si="10"/>
        <v>0</v>
      </c>
      <c r="F54" s="74"/>
      <c r="G54" s="39"/>
      <c r="H54" s="85">
        <f t="shared" si="11"/>
        <v>0</v>
      </c>
      <c r="I54" s="34"/>
      <c r="J54" s="39"/>
      <c r="K54" s="85">
        <f t="shared" si="12"/>
        <v>0</v>
      </c>
      <c r="L54" s="34">
        <f t="shared" si="13"/>
        <v>0</v>
      </c>
      <c r="M54" s="39">
        <f t="shared" si="14"/>
        <v>0</v>
      </c>
      <c r="N54" s="85">
        <f t="shared" si="15"/>
        <v>0</v>
      </c>
    </row>
    <row r="55" spans="1:14" ht="16.5" thickBot="1">
      <c r="A55" s="1">
        <v>42</v>
      </c>
      <c r="B55" s="18" t="s">
        <v>37</v>
      </c>
      <c r="C55" s="35"/>
      <c r="D55" s="40"/>
      <c r="E55" s="89">
        <f t="shared" si="10"/>
        <v>0</v>
      </c>
      <c r="F55" s="78"/>
      <c r="G55" s="40"/>
      <c r="H55" s="89">
        <f t="shared" si="11"/>
        <v>0</v>
      </c>
      <c r="I55" s="35"/>
      <c r="J55" s="40"/>
      <c r="K55" s="89">
        <f t="shared" si="12"/>
        <v>0</v>
      </c>
      <c r="L55" s="35">
        <f t="shared" si="13"/>
        <v>0</v>
      </c>
      <c r="M55" s="40">
        <f t="shared" si="14"/>
        <v>0</v>
      </c>
      <c r="N55" s="89">
        <f t="shared" si="15"/>
        <v>0</v>
      </c>
    </row>
    <row r="56" spans="1:14" ht="33.75" customHeight="1" thickBot="1">
      <c r="A56" s="5">
        <v>43</v>
      </c>
      <c r="B56" s="19" t="s">
        <v>81</v>
      </c>
      <c r="C56" s="41">
        <f t="shared" ref="C56:J56" si="22">SUM(C48:C51,C53:C55)</f>
        <v>18425</v>
      </c>
      <c r="D56" s="42">
        <f t="shared" si="22"/>
        <v>0</v>
      </c>
      <c r="E56" s="87">
        <f t="shared" si="10"/>
        <v>18425</v>
      </c>
      <c r="F56" s="76">
        <f t="shared" si="22"/>
        <v>6354</v>
      </c>
      <c r="G56" s="42">
        <f t="shared" si="22"/>
        <v>0</v>
      </c>
      <c r="H56" s="87">
        <f t="shared" si="11"/>
        <v>6354</v>
      </c>
      <c r="I56" s="41">
        <f t="shared" si="22"/>
        <v>7840</v>
      </c>
      <c r="J56" s="42">
        <f t="shared" si="22"/>
        <v>0</v>
      </c>
      <c r="K56" s="87">
        <f t="shared" si="12"/>
        <v>7840</v>
      </c>
      <c r="L56" s="41">
        <f t="shared" si="13"/>
        <v>32619</v>
      </c>
      <c r="M56" s="42">
        <f t="shared" si="14"/>
        <v>0</v>
      </c>
      <c r="N56" s="87">
        <f t="shared" si="15"/>
        <v>32619</v>
      </c>
    </row>
    <row r="57" spans="1:14" ht="16.5" thickBot="1">
      <c r="A57" s="6">
        <v>44</v>
      </c>
      <c r="B57" s="13" t="s">
        <v>38</v>
      </c>
      <c r="C57" s="33"/>
      <c r="D57" s="38"/>
      <c r="E57" s="88">
        <f t="shared" si="10"/>
        <v>0</v>
      </c>
      <c r="F57" s="77"/>
      <c r="G57" s="38"/>
      <c r="H57" s="88">
        <f t="shared" si="11"/>
        <v>0</v>
      </c>
      <c r="I57" s="33"/>
      <c r="J57" s="38"/>
      <c r="K57" s="88">
        <f t="shared" si="12"/>
        <v>0</v>
      </c>
      <c r="L57" s="33">
        <f t="shared" si="13"/>
        <v>0</v>
      </c>
      <c r="M57" s="38">
        <f t="shared" si="14"/>
        <v>0</v>
      </c>
      <c r="N57" s="88">
        <f t="shared" si="15"/>
        <v>0</v>
      </c>
    </row>
    <row r="58" spans="1:14" ht="16.5" thickBot="1">
      <c r="A58" s="5">
        <v>45</v>
      </c>
      <c r="B58" s="19" t="s">
        <v>82</v>
      </c>
      <c r="C58" s="41">
        <f>C43+C44+C45+C46+C47+C56+C57</f>
        <v>20001</v>
      </c>
      <c r="D58" s="42">
        <f>D43+D44+D45+D46+D47+D56+D57</f>
        <v>0</v>
      </c>
      <c r="E58" s="87">
        <f t="shared" si="10"/>
        <v>20001</v>
      </c>
      <c r="F58" s="76">
        <f>F43+F44+F45+F46+F47+F56+F57</f>
        <v>7255</v>
      </c>
      <c r="G58" s="42">
        <f>G43+G44+G45+G46+G47+G56+G57</f>
        <v>0</v>
      </c>
      <c r="H58" s="87">
        <f t="shared" si="11"/>
        <v>7255</v>
      </c>
      <c r="I58" s="41">
        <f>I43+I44+I45+I46+I47+I56+I57</f>
        <v>7840</v>
      </c>
      <c r="J58" s="42">
        <f>J43+J44+J45+J46+J47+J56+J57</f>
        <v>0</v>
      </c>
      <c r="K58" s="87">
        <f t="shared" si="12"/>
        <v>7840</v>
      </c>
      <c r="L58" s="41">
        <f t="shared" si="13"/>
        <v>35096</v>
      </c>
      <c r="M58" s="42">
        <f t="shared" si="14"/>
        <v>0</v>
      </c>
      <c r="N58" s="87">
        <f t="shared" si="15"/>
        <v>35096</v>
      </c>
    </row>
    <row r="59" spans="1:14" ht="31.5">
      <c r="A59" s="64">
        <v>46</v>
      </c>
      <c r="B59" s="65" t="s">
        <v>87</v>
      </c>
      <c r="C59" s="67">
        <v>703</v>
      </c>
      <c r="D59" s="66"/>
      <c r="E59" s="93">
        <f t="shared" si="10"/>
        <v>703</v>
      </c>
      <c r="F59" s="81">
        <v>204</v>
      </c>
      <c r="G59" s="66"/>
      <c r="H59" s="93">
        <f t="shared" si="11"/>
        <v>204</v>
      </c>
      <c r="I59" s="67">
        <v>309</v>
      </c>
      <c r="J59" s="66"/>
      <c r="K59" s="93">
        <f t="shared" si="12"/>
        <v>309</v>
      </c>
      <c r="L59" s="67">
        <f t="shared" si="13"/>
        <v>1216</v>
      </c>
      <c r="M59" s="66">
        <f t="shared" si="14"/>
        <v>0</v>
      </c>
      <c r="N59" s="93">
        <f t="shared" si="15"/>
        <v>1216</v>
      </c>
    </row>
    <row r="60" spans="1:14" ht="31.5">
      <c r="A60" s="68">
        <v>47</v>
      </c>
      <c r="B60" s="69" t="s">
        <v>88</v>
      </c>
      <c r="C60" s="63"/>
      <c r="D60" s="70"/>
      <c r="E60" s="94">
        <f t="shared" si="10"/>
        <v>0</v>
      </c>
      <c r="F60" s="82"/>
      <c r="G60" s="70"/>
      <c r="H60" s="94">
        <f t="shared" si="11"/>
        <v>0</v>
      </c>
      <c r="I60" s="71"/>
      <c r="J60" s="70"/>
      <c r="K60" s="94">
        <f t="shared" si="12"/>
        <v>0</v>
      </c>
      <c r="L60" s="71">
        <f t="shared" si="13"/>
        <v>0</v>
      </c>
      <c r="M60" s="70">
        <f t="shared" si="14"/>
        <v>0</v>
      </c>
      <c r="N60" s="94">
        <f t="shared" si="15"/>
        <v>0</v>
      </c>
    </row>
    <row r="61" spans="1:14" ht="15.75">
      <c r="A61" s="6">
        <v>48</v>
      </c>
      <c r="B61" s="13" t="s">
        <v>42</v>
      </c>
      <c r="C61" s="34"/>
      <c r="D61" s="38"/>
      <c r="E61" s="88">
        <f t="shared" si="10"/>
        <v>0</v>
      </c>
      <c r="F61" s="77"/>
      <c r="G61" s="38"/>
      <c r="H61" s="88">
        <f t="shared" si="11"/>
        <v>0</v>
      </c>
      <c r="I61" s="33"/>
      <c r="J61" s="38"/>
      <c r="K61" s="88">
        <f t="shared" si="12"/>
        <v>0</v>
      </c>
      <c r="L61" s="33">
        <f t="shared" si="13"/>
        <v>0</v>
      </c>
      <c r="M61" s="38">
        <f t="shared" si="14"/>
        <v>0</v>
      </c>
      <c r="N61" s="88">
        <f t="shared" si="15"/>
        <v>0</v>
      </c>
    </row>
    <row r="62" spans="1:14" ht="15.75">
      <c r="A62" s="6">
        <v>49</v>
      </c>
      <c r="B62" s="15" t="s">
        <v>39</v>
      </c>
      <c r="C62" s="34"/>
      <c r="D62" s="39"/>
      <c r="E62" s="85">
        <f t="shared" si="10"/>
        <v>0</v>
      </c>
      <c r="F62" s="74"/>
      <c r="G62" s="39"/>
      <c r="H62" s="85">
        <f t="shared" si="11"/>
        <v>0</v>
      </c>
      <c r="I62" s="34"/>
      <c r="J62" s="39"/>
      <c r="K62" s="85">
        <f t="shared" si="12"/>
        <v>0</v>
      </c>
      <c r="L62" s="34">
        <f t="shared" si="13"/>
        <v>0</v>
      </c>
      <c r="M62" s="39">
        <f t="shared" si="14"/>
        <v>0</v>
      </c>
      <c r="N62" s="85">
        <f t="shared" si="15"/>
        <v>0</v>
      </c>
    </row>
    <row r="63" spans="1:14" ht="16.5" thickBot="1">
      <c r="A63" s="6">
        <v>50</v>
      </c>
      <c r="B63" s="15" t="s">
        <v>40</v>
      </c>
      <c r="C63" s="35"/>
      <c r="D63" s="40"/>
      <c r="E63" s="89">
        <f t="shared" si="10"/>
        <v>0</v>
      </c>
      <c r="F63" s="78"/>
      <c r="G63" s="40"/>
      <c r="H63" s="89">
        <f t="shared" si="11"/>
        <v>0</v>
      </c>
      <c r="I63" s="35"/>
      <c r="J63" s="40"/>
      <c r="K63" s="89">
        <f t="shared" si="12"/>
        <v>0</v>
      </c>
      <c r="L63" s="35">
        <f t="shared" si="13"/>
        <v>0</v>
      </c>
      <c r="M63" s="40">
        <f t="shared" si="14"/>
        <v>0</v>
      </c>
      <c r="N63" s="89">
        <f t="shared" si="15"/>
        <v>0</v>
      </c>
    </row>
    <row r="64" spans="1:14" ht="16.5" thickBot="1">
      <c r="A64" s="5">
        <v>51</v>
      </c>
      <c r="B64" s="20" t="s">
        <v>83</v>
      </c>
      <c r="C64" s="41">
        <f t="shared" ref="C64:J64" si="23">SUM(C61:C63)</f>
        <v>0</v>
      </c>
      <c r="D64" s="42">
        <f t="shared" si="23"/>
        <v>0</v>
      </c>
      <c r="E64" s="87">
        <f t="shared" si="10"/>
        <v>0</v>
      </c>
      <c r="F64" s="76">
        <f t="shared" si="23"/>
        <v>0</v>
      </c>
      <c r="G64" s="42">
        <f t="shared" si="23"/>
        <v>0</v>
      </c>
      <c r="H64" s="87">
        <f t="shared" si="11"/>
        <v>0</v>
      </c>
      <c r="I64" s="41">
        <f t="shared" si="23"/>
        <v>0</v>
      </c>
      <c r="J64" s="42">
        <f t="shared" si="23"/>
        <v>0</v>
      </c>
      <c r="K64" s="87">
        <f t="shared" si="12"/>
        <v>0</v>
      </c>
      <c r="L64" s="41">
        <f t="shared" si="13"/>
        <v>0</v>
      </c>
      <c r="M64" s="42">
        <f t="shared" si="14"/>
        <v>0</v>
      </c>
      <c r="N64" s="87">
        <f t="shared" si="15"/>
        <v>0</v>
      </c>
    </row>
    <row r="65" spans="1:14" ht="16.5" thickBot="1">
      <c r="A65" s="115" t="s">
        <v>84</v>
      </c>
      <c r="B65" s="116"/>
      <c r="C65" s="45">
        <f>C58+C59+C60+C64</f>
        <v>20704</v>
      </c>
      <c r="D65" s="46">
        <f>D58+D59+D60+D64</f>
        <v>0</v>
      </c>
      <c r="E65" s="90">
        <f t="shared" si="10"/>
        <v>20704</v>
      </c>
      <c r="F65" s="79">
        <f>F58+F59+F60+F64</f>
        <v>7459</v>
      </c>
      <c r="G65" s="46">
        <f>G58+G59+G60+G64</f>
        <v>0</v>
      </c>
      <c r="H65" s="90">
        <f t="shared" si="11"/>
        <v>7459</v>
      </c>
      <c r="I65" s="45">
        <f>I58+I59+I60+I64</f>
        <v>8149</v>
      </c>
      <c r="J65" s="46">
        <f>J58+J59+J60+J64</f>
        <v>0</v>
      </c>
      <c r="K65" s="90">
        <f t="shared" si="12"/>
        <v>8149</v>
      </c>
      <c r="L65" s="45">
        <f t="shared" si="13"/>
        <v>36312</v>
      </c>
      <c r="M65" s="46">
        <f t="shared" si="14"/>
        <v>0</v>
      </c>
      <c r="N65" s="90">
        <f t="shared" si="15"/>
        <v>36312</v>
      </c>
    </row>
    <row r="66" spans="1:14" ht="17.25" thickTop="1" thickBot="1">
      <c r="A66" s="101"/>
      <c r="B66" s="102"/>
      <c r="C66" s="48"/>
      <c r="D66" s="10"/>
      <c r="E66" s="95"/>
      <c r="F66" s="48"/>
      <c r="G66" s="10"/>
      <c r="H66" s="95"/>
      <c r="I66" s="48"/>
      <c r="J66" s="10"/>
      <c r="K66" s="95"/>
      <c r="L66" s="48"/>
      <c r="M66" s="10"/>
      <c r="N66" s="95"/>
    </row>
    <row r="67" spans="1:14" ht="16.5" thickBot="1">
      <c r="A67" s="9">
        <v>52</v>
      </c>
      <c r="B67" s="11" t="s">
        <v>41</v>
      </c>
      <c r="C67" s="36">
        <f>59-59</f>
        <v>0</v>
      </c>
      <c r="D67" s="60"/>
      <c r="E67" s="96">
        <f t="shared" si="10"/>
        <v>0</v>
      </c>
      <c r="F67" s="83">
        <f>30-30</f>
        <v>0</v>
      </c>
      <c r="G67" s="60"/>
      <c r="H67" s="96">
        <f t="shared" si="11"/>
        <v>0</v>
      </c>
      <c r="I67" s="36">
        <f>33-33</f>
        <v>0</v>
      </c>
      <c r="J67" s="60"/>
      <c r="K67" s="96">
        <f t="shared" si="12"/>
        <v>0</v>
      </c>
      <c r="L67" s="58">
        <f t="shared" si="13"/>
        <v>0</v>
      </c>
      <c r="M67" s="59">
        <f t="shared" si="14"/>
        <v>0</v>
      </c>
      <c r="N67" s="96">
        <f t="shared" si="15"/>
        <v>0</v>
      </c>
    </row>
  </sheetData>
  <mergeCells count="29">
    <mergeCell ref="J1:N2"/>
    <mergeCell ref="A65:B65"/>
    <mergeCell ref="A66:B66"/>
    <mergeCell ref="L9:L10"/>
    <mergeCell ref="M9:M10"/>
    <mergeCell ref="N9:N10"/>
    <mergeCell ref="A11:B11"/>
    <mergeCell ref="A41:B41"/>
    <mergeCell ref="A42:B42"/>
    <mergeCell ref="C9:C10"/>
    <mergeCell ref="D9:D10"/>
    <mergeCell ref="E9:E10"/>
    <mergeCell ref="F9:F10"/>
    <mergeCell ref="G9:G10"/>
    <mergeCell ref="I9:I10"/>
    <mergeCell ref="J9:J10"/>
    <mergeCell ref="K9:K10"/>
    <mergeCell ref="L6:N6"/>
    <mergeCell ref="C7:E8"/>
    <mergeCell ref="F7:H8"/>
    <mergeCell ref="I7:K8"/>
    <mergeCell ref="L7:N8"/>
    <mergeCell ref="I6:K6"/>
    <mergeCell ref="C1:E2"/>
    <mergeCell ref="A6:A10"/>
    <mergeCell ref="B6:B10"/>
    <mergeCell ref="C6:E6"/>
    <mergeCell ref="F6:H6"/>
    <mergeCell ref="H9:H10"/>
  </mergeCells>
  <pageMargins left="0.39370078740157483" right="0.23622047244094491" top="0.15748031496062992" bottom="0.23622047244094491" header="0.15748031496062992" footer="0.19685039370078741"/>
  <pageSetup paperSize="9" scale="46" orientation="landscape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7"/>
  <sheetViews>
    <sheetView tabSelected="1" view="pageBreakPreview" zoomScale="80" zoomScaleNormal="80" zoomScaleSheetLayoutView="80" workbookViewId="0">
      <pane xSplit="2" ySplit="11" topLeftCell="C27" activePane="bottomRight" state="frozen"/>
      <selection pane="topRight" activeCell="C1" sqref="C1"/>
      <selection pane="bottomLeft" activeCell="A12" sqref="A12"/>
      <selection pane="bottomRight" activeCell="C35" sqref="C35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135"/>
      <c r="D1" s="135"/>
      <c r="E1" s="135"/>
      <c r="F1" s="72"/>
      <c r="G1" s="72"/>
      <c r="H1" s="72"/>
      <c r="I1" s="72"/>
      <c r="J1" s="127" t="s">
        <v>95</v>
      </c>
      <c r="K1" s="127"/>
      <c r="L1" s="127"/>
      <c r="M1" s="127"/>
      <c r="N1" s="127"/>
    </row>
    <row r="2" spans="1:14" ht="33.75" customHeight="1">
      <c r="A2" s="51"/>
      <c r="B2" s="51"/>
      <c r="C2" s="135"/>
      <c r="D2" s="135"/>
      <c r="E2" s="135"/>
      <c r="F2" s="52"/>
      <c r="G2" s="52"/>
      <c r="H2" s="52"/>
      <c r="I2" s="52"/>
      <c r="J2" s="127"/>
      <c r="K2" s="127"/>
      <c r="L2" s="127"/>
      <c r="M2" s="127"/>
      <c r="N2" s="127"/>
    </row>
    <row r="5" spans="1:14" ht="15.75" thickBot="1"/>
    <row r="6" spans="1:14" ht="16.5" thickBot="1">
      <c r="A6" s="103" t="s">
        <v>0</v>
      </c>
      <c r="B6" s="106" t="s">
        <v>1</v>
      </c>
      <c r="C6" s="129">
        <v>2105</v>
      </c>
      <c r="D6" s="130"/>
      <c r="E6" s="131"/>
      <c r="F6" s="132" t="s">
        <v>67</v>
      </c>
      <c r="G6" s="133"/>
      <c r="H6" s="134"/>
      <c r="I6" s="132" t="s">
        <v>66</v>
      </c>
      <c r="J6" s="133"/>
      <c r="K6" s="134"/>
      <c r="L6" s="129">
        <v>2105</v>
      </c>
      <c r="M6" s="130"/>
      <c r="N6" s="131"/>
    </row>
    <row r="7" spans="1:14" ht="15" customHeight="1">
      <c r="A7" s="104"/>
      <c r="B7" s="107"/>
      <c r="C7" s="121" t="s">
        <v>71</v>
      </c>
      <c r="D7" s="122"/>
      <c r="E7" s="119"/>
      <c r="F7" s="121" t="s">
        <v>69</v>
      </c>
      <c r="G7" s="122"/>
      <c r="H7" s="122"/>
      <c r="I7" s="121" t="s">
        <v>68</v>
      </c>
      <c r="J7" s="122"/>
      <c r="K7" s="119"/>
      <c r="L7" s="121" t="s">
        <v>72</v>
      </c>
      <c r="M7" s="122"/>
      <c r="N7" s="119"/>
    </row>
    <row r="8" spans="1:14" ht="51.75" customHeight="1" thickBot="1">
      <c r="A8" s="104"/>
      <c r="B8" s="107"/>
      <c r="C8" s="123"/>
      <c r="D8" s="124"/>
      <c r="E8" s="120"/>
      <c r="F8" s="123"/>
      <c r="G8" s="124"/>
      <c r="H8" s="124"/>
      <c r="I8" s="123"/>
      <c r="J8" s="124"/>
      <c r="K8" s="120"/>
      <c r="L8" s="123"/>
      <c r="M8" s="124"/>
      <c r="N8" s="120"/>
    </row>
    <row r="9" spans="1:14" ht="15" customHeight="1">
      <c r="A9" s="104"/>
      <c r="B9" s="107"/>
      <c r="C9" s="125" t="s">
        <v>96</v>
      </c>
      <c r="D9" s="117" t="s">
        <v>90</v>
      </c>
      <c r="E9" s="119" t="s">
        <v>91</v>
      </c>
      <c r="F9" s="125" t="s">
        <v>96</v>
      </c>
      <c r="G9" s="117" t="s">
        <v>90</v>
      </c>
      <c r="H9" s="119" t="s">
        <v>91</v>
      </c>
      <c r="I9" s="125" t="s">
        <v>96</v>
      </c>
      <c r="J9" s="117" t="s">
        <v>90</v>
      </c>
      <c r="K9" s="119" t="s">
        <v>91</v>
      </c>
      <c r="L9" s="125" t="s">
        <v>96</v>
      </c>
      <c r="M9" s="117" t="s">
        <v>90</v>
      </c>
      <c r="N9" s="119" t="s">
        <v>91</v>
      </c>
    </row>
    <row r="10" spans="1:14" ht="44.25" customHeight="1" thickBot="1">
      <c r="A10" s="105"/>
      <c r="B10" s="108"/>
      <c r="C10" s="126"/>
      <c r="D10" s="118"/>
      <c r="E10" s="120"/>
      <c r="F10" s="126"/>
      <c r="G10" s="118"/>
      <c r="H10" s="120"/>
      <c r="I10" s="126"/>
      <c r="J10" s="118"/>
      <c r="K10" s="120"/>
      <c r="L10" s="126"/>
      <c r="M10" s="118"/>
      <c r="N10" s="120"/>
    </row>
    <row r="11" spans="1:14" ht="16.5" thickBot="1">
      <c r="A11" s="109" t="s">
        <v>2</v>
      </c>
      <c r="B11" s="110"/>
      <c r="C11" s="32">
        <v>49</v>
      </c>
      <c r="D11" s="37">
        <f t="shared" ref="D11:E11" si="0">+C11+1</f>
        <v>50</v>
      </c>
      <c r="E11" s="31">
        <f t="shared" si="0"/>
        <v>51</v>
      </c>
      <c r="F11" s="32">
        <f t="shared" ref="F11" si="1">+E11+1</f>
        <v>52</v>
      </c>
      <c r="G11" s="37">
        <f t="shared" ref="G11" si="2">+F11+1</f>
        <v>53</v>
      </c>
      <c r="H11" s="31">
        <f t="shared" ref="H11" si="3">+G11+1</f>
        <v>54</v>
      </c>
      <c r="I11" s="32">
        <f t="shared" ref="I11" si="4">+H11+1</f>
        <v>55</v>
      </c>
      <c r="J11" s="37">
        <f t="shared" ref="J11" si="5">+I11+1</f>
        <v>56</v>
      </c>
      <c r="K11" s="31">
        <f t="shared" ref="K11" si="6">+J11+1</f>
        <v>57</v>
      </c>
      <c r="L11" s="32">
        <f t="shared" ref="L11" si="7">+K11+1</f>
        <v>58</v>
      </c>
      <c r="M11" s="37">
        <f t="shared" ref="M11" si="8">+L11+1</f>
        <v>59</v>
      </c>
      <c r="N11" s="31">
        <f t="shared" ref="N11" si="9">+M11+1</f>
        <v>60</v>
      </c>
    </row>
    <row r="12" spans="1:14" ht="15.75">
      <c r="A12" s="1">
        <v>1</v>
      </c>
      <c r="B12" s="21" t="s">
        <v>3</v>
      </c>
      <c r="C12" s="55">
        <f>11720-713</f>
        <v>11007</v>
      </c>
      <c r="D12" s="38"/>
      <c r="E12" s="84">
        <f>C12+D12</f>
        <v>11007</v>
      </c>
      <c r="F12" s="73">
        <f>2878-53</f>
        <v>2825</v>
      </c>
      <c r="G12" s="38"/>
      <c r="H12" s="84">
        <f>F12+G12</f>
        <v>2825</v>
      </c>
      <c r="I12" s="55">
        <f>4914-218</f>
        <v>4696</v>
      </c>
      <c r="J12" s="38"/>
      <c r="K12" s="84">
        <f>I12+J12</f>
        <v>4696</v>
      </c>
      <c r="L12" s="33">
        <f>C12+F12+I12</f>
        <v>18528</v>
      </c>
      <c r="M12" s="38">
        <f t="shared" ref="M12:N12" si="10">D12+G12+J12</f>
        <v>0</v>
      </c>
      <c r="N12" s="84">
        <f t="shared" si="10"/>
        <v>18528</v>
      </c>
    </row>
    <row r="13" spans="1:14" ht="15.75">
      <c r="A13" s="2">
        <v>2</v>
      </c>
      <c r="B13" s="15" t="s">
        <v>4</v>
      </c>
      <c r="C13" s="56">
        <f>3034-57</f>
        <v>2977</v>
      </c>
      <c r="D13" s="39"/>
      <c r="E13" s="85">
        <f t="shared" ref="E13:E67" si="11">C13+D13</f>
        <v>2977</v>
      </c>
      <c r="F13" s="53">
        <f>767-10</f>
        <v>757</v>
      </c>
      <c r="G13" s="39"/>
      <c r="H13" s="85">
        <f t="shared" ref="H13:H67" si="12">F13+G13</f>
        <v>757</v>
      </c>
      <c r="I13" s="56">
        <f>1245+18</f>
        <v>1263</v>
      </c>
      <c r="J13" s="39"/>
      <c r="K13" s="85">
        <f t="shared" ref="K13:K67" si="13">I13+J13</f>
        <v>1263</v>
      </c>
      <c r="L13" s="53">
        <f t="shared" ref="L13:L67" si="14">C13+F13+I13</f>
        <v>4997</v>
      </c>
      <c r="M13" s="39">
        <f t="shared" ref="M13:M67" si="15">D13+G13+J13</f>
        <v>0</v>
      </c>
      <c r="N13" s="85">
        <f t="shared" ref="N13:N67" si="16">E13+H13+K13</f>
        <v>4997</v>
      </c>
    </row>
    <row r="14" spans="1:14" ht="15.75">
      <c r="A14" s="2">
        <v>3</v>
      </c>
      <c r="B14" s="22" t="s">
        <v>5</v>
      </c>
      <c r="C14" s="56">
        <f>3527-547</f>
        <v>2980</v>
      </c>
      <c r="D14" s="39"/>
      <c r="E14" s="85">
        <f t="shared" si="11"/>
        <v>2980</v>
      </c>
      <c r="F14" s="53">
        <f>1261-238</f>
        <v>1023</v>
      </c>
      <c r="G14" s="39"/>
      <c r="H14" s="85">
        <f t="shared" si="12"/>
        <v>1023</v>
      </c>
      <c r="I14" s="56">
        <f>1853-624</f>
        <v>1229</v>
      </c>
      <c r="J14" s="39"/>
      <c r="K14" s="85">
        <f t="shared" si="13"/>
        <v>1229</v>
      </c>
      <c r="L14" s="53">
        <f t="shared" si="14"/>
        <v>5232</v>
      </c>
      <c r="M14" s="39">
        <f t="shared" si="15"/>
        <v>0</v>
      </c>
      <c r="N14" s="85">
        <f t="shared" si="16"/>
        <v>5232</v>
      </c>
    </row>
    <row r="15" spans="1:14" ht="15.75">
      <c r="A15" s="3">
        <v>4</v>
      </c>
      <c r="B15" s="23" t="s">
        <v>6</v>
      </c>
      <c r="C15" s="57">
        <f>54+457</f>
        <v>511</v>
      </c>
      <c r="D15" s="39"/>
      <c r="E15" s="85">
        <f t="shared" si="11"/>
        <v>511</v>
      </c>
      <c r="F15" s="54">
        <f>18-15</f>
        <v>3</v>
      </c>
      <c r="G15" s="39"/>
      <c r="H15" s="85">
        <f t="shared" si="12"/>
        <v>3</v>
      </c>
      <c r="I15" s="57">
        <f>33+390</f>
        <v>423</v>
      </c>
      <c r="J15" s="39"/>
      <c r="K15" s="85">
        <f t="shared" si="13"/>
        <v>423</v>
      </c>
      <c r="L15" s="54">
        <f t="shared" si="14"/>
        <v>937</v>
      </c>
      <c r="M15" s="39">
        <f t="shared" si="15"/>
        <v>0</v>
      </c>
      <c r="N15" s="85">
        <f t="shared" si="16"/>
        <v>937</v>
      </c>
    </row>
    <row r="16" spans="1:14" ht="15.75">
      <c r="A16" s="2">
        <v>5</v>
      </c>
      <c r="B16" s="24" t="s">
        <v>7</v>
      </c>
      <c r="C16" s="34">
        <f t="shared" ref="C16:J16" si="17">SUM(C14:C15)</f>
        <v>3491</v>
      </c>
      <c r="D16" s="39">
        <f t="shared" si="17"/>
        <v>0</v>
      </c>
      <c r="E16" s="85">
        <f t="shared" si="11"/>
        <v>3491</v>
      </c>
      <c r="F16" s="74">
        <f t="shared" si="17"/>
        <v>1026</v>
      </c>
      <c r="G16" s="39">
        <f t="shared" si="17"/>
        <v>0</v>
      </c>
      <c r="H16" s="85">
        <f t="shared" si="12"/>
        <v>1026</v>
      </c>
      <c r="I16" s="34">
        <f t="shared" si="17"/>
        <v>1652</v>
      </c>
      <c r="J16" s="39">
        <f t="shared" si="17"/>
        <v>0</v>
      </c>
      <c r="K16" s="85">
        <f t="shared" si="13"/>
        <v>1652</v>
      </c>
      <c r="L16" s="34">
        <f t="shared" si="14"/>
        <v>6169</v>
      </c>
      <c r="M16" s="39">
        <f t="shared" si="15"/>
        <v>0</v>
      </c>
      <c r="N16" s="85">
        <f t="shared" si="16"/>
        <v>6169</v>
      </c>
    </row>
    <row r="17" spans="1:14" ht="16.5" thickBot="1">
      <c r="A17" s="4">
        <v>6</v>
      </c>
      <c r="B17" s="16" t="s">
        <v>8</v>
      </c>
      <c r="C17" s="43">
        <f>1387-289</f>
        <v>1098</v>
      </c>
      <c r="D17" s="44"/>
      <c r="E17" s="86">
        <f t="shared" si="11"/>
        <v>1098</v>
      </c>
      <c r="F17" s="75">
        <f>741-237</f>
        <v>504</v>
      </c>
      <c r="G17" s="44"/>
      <c r="H17" s="86">
        <f t="shared" si="12"/>
        <v>504</v>
      </c>
      <c r="I17" s="43">
        <f>1289-496</f>
        <v>793</v>
      </c>
      <c r="J17" s="44"/>
      <c r="K17" s="86">
        <f t="shared" si="13"/>
        <v>793</v>
      </c>
      <c r="L17" s="43">
        <f t="shared" si="14"/>
        <v>2395</v>
      </c>
      <c r="M17" s="44">
        <f t="shared" si="15"/>
        <v>0</v>
      </c>
      <c r="N17" s="86">
        <f t="shared" si="16"/>
        <v>2395</v>
      </c>
    </row>
    <row r="18" spans="1:14" ht="16.5" thickBot="1">
      <c r="A18" s="5">
        <v>7</v>
      </c>
      <c r="B18" s="20" t="s">
        <v>9</v>
      </c>
      <c r="C18" s="41">
        <f t="shared" ref="C18:J18" si="18">SUM(C12:C13,C16)</f>
        <v>17475</v>
      </c>
      <c r="D18" s="42">
        <f t="shared" si="18"/>
        <v>0</v>
      </c>
      <c r="E18" s="87">
        <f t="shared" si="11"/>
        <v>17475</v>
      </c>
      <c r="F18" s="76">
        <f t="shared" si="18"/>
        <v>4608</v>
      </c>
      <c r="G18" s="42">
        <f t="shared" si="18"/>
        <v>0</v>
      </c>
      <c r="H18" s="87">
        <f t="shared" si="12"/>
        <v>4608</v>
      </c>
      <c r="I18" s="41">
        <f t="shared" si="18"/>
        <v>7611</v>
      </c>
      <c r="J18" s="42">
        <f t="shared" si="18"/>
        <v>0</v>
      </c>
      <c r="K18" s="87">
        <f t="shared" si="13"/>
        <v>7611</v>
      </c>
      <c r="L18" s="41">
        <f t="shared" si="14"/>
        <v>29694</v>
      </c>
      <c r="M18" s="42">
        <f t="shared" si="15"/>
        <v>0</v>
      </c>
      <c r="N18" s="87">
        <f t="shared" si="16"/>
        <v>29694</v>
      </c>
    </row>
    <row r="19" spans="1:14" ht="15.75">
      <c r="A19" s="6">
        <v>8</v>
      </c>
      <c r="B19" s="13" t="s">
        <v>10</v>
      </c>
      <c r="C19" s="33"/>
      <c r="D19" s="38"/>
      <c r="E19" s="88">
        <f t="shared" si="11"/>
        <v>0</v>
      </c>
      <c r="F19" s="77"/>
      <c r="G19" s="38"/>
      <c r="H19" s="88">
        <f t="shared" si="12"/>
        <v>0</v>
      </c>
      <c r="I19" s="33"/>
      <c r="J19" s="38"/>
      <c r="K19" s="88">
        <f t="shared" si="13"/>
        <v>0</v>
      </c>
      <c r="L19" s="33">
        <f t="shared" si="14"/>
        <v>0</v>
      </c>
      <c r="M19" s="38">
        <f t="shared" si="15"/>
        <v>0</v>
      </c>
      <c r="N19" s="88">
        <f t="shared" si="16"/>
        <v>0</v>
      </c>
    </row>
    <row r="20" spans="1:14" ht="15.75">
      <c r="A20" s="2">
        <v>9</v>
      </c>
      <c r="B20" s="15" t="s">
        <v>11</v>
      </c>
      <c r="C20" s="34"/>
      <c r="D20" s="39"/>
      <c r="E20" s="85">
        <f t="shared" si="11"/>
        <v>0</v>
      </c>
      <c r="F20" s="74"/>
      <c r="G20" s="39"/>
      <c r="H20" s="85">
        <f t="shared" si="12"/>
        <v>0</v>
      </c>
      <c r="I20" s="34"/>
      <c r="J20" s="39"/>
      <c r="K20" s="85">
        <f t="shared" si="13"/>
        <v>0</v>
      </c>
      <c r="L20" s="34">
        <f t="shared" si="14"/>
        <v>0</v>
      </c>
      <c r="M20" s="39">
        <f t="shared" si="15"/>
        <v>0</v>
      </c>
      <c r="N20" s="85">
        <f t="shared" si="16"/>
        <v>0</v>
      </c>
    </row>
    <row r="21" spans="1:14" ht="15.75">
      <c r="A21" s="6">
        <v>10</v>
      </c>
      <c r="B21" s="13" t="s">
        <v>12</v>
      </c>
      <c r="C21" s="34">
        <v>415</v>
      </c>
      <c r="D21" s="39"/>
      <c r="E21" s="85">
        <f t="shared" si="11"/>
        <v>415</v>
      </c>
      <c r="F21" s="74"/>
      <c r="G21" s="39"/>
      <c r="H21" s="85">
        <f t="shared" si="12"/>
        <v>0</v>
      </c>
      <c r="I21" s="34"/>
      <c r="J21" s="39"/>
      <c r="K21" s="85">
        <f t="shared" si="13"/>
        <v>0</v>
      </c>
      <c r="L21" s="34">
        <f t="shared" si="14"/>
        <v>415</v>
      </c>
      <c r="M21" s="39">
        <f t="shared" si="15"/>
        <v>0</v>
      </c>
      <c r="N21" s="85">
        <f t="shared" si="16"/>
        <v>415</v>
      </c>
    </row>
    <row r="22" spans="1:14" ht="15.75">
      <c r="A22" s="2">
        <v>11</v>
      </c>
      <c r="B22" s="25" t="s">
        <v>73</v>
      </c>
      <c r="C22" s="34"/>
      <c r="D22" s="39"/>
      <c r="E22" s="85">
        <f t="shared" si="11"/>
        <v>0</v>
      </c>
      <c r="F22" s="74"/>
      <c r="G22" s="39"/>
      <c r="H22" s="85">
        <f t="shared" si="12"/>
        <v>0</v>
      </c>
      <c r="I22" s="34"/>
      <c r="J22" s="39"/>
      <c r="K22" s="85">
        <f t="shared" si="13"/>
        <v>0</v>
      </c>
      <c r="L22" s="34">
        <f t="shared" si="14"/>
        <v>0</v>
      </c>
      <c r="M22" s="39">
        <f t="shared" si="15"/>
        <v>0</v>
      </c>
      <c r="N22" s="85">
        <f t="shared" si="16"/>
        <v>0</v>
      </c>
    </row>
    <row r="23" spans="1:14" ht="16.5" thickBot="1">
      <c r="A23" s="1">
        <v>12</v>
      </c>
      <c r="B23" s="26" t="s">
        <v>74</v>
      </c>
      <c r="C23" s="35"/>
      <c r="D23" s="40"/>
      <c r="E23" s="89">
        <f t="shared" si="11"/>
        <v>0</v>
      </c>
      <c r="F23" s="78"/>
      <c r="G23" s="40"/>
      <c r="H23" s="89">
        <f t="shared" si="12"/>
        <v>0</v>
      </c>
      <c r="I23" s="35"/>
      <c r="J23" s="40"/>
      <c r="K23" s="89">
        <f t="shared" si="13"/>
        <v>0</v>
      </c>
      <c r="L23" s="35">
        <f t="shared" si="14"/>
        <v>0</v>
      </c>
      <c r="M23" s="40">
        <f t="shared" si="15"/>
        <v>0</v>
      </c>
      <c r="N23" s="89">
        <f t="shared" si="16"/>
        <v>0</v>
      </c>
    </row>
    <row r="24" spans="1:14" ht="16.5" thickBot="1">
      <c r="A24" s="5">
        <v>13</v>
      </c>
      <c r="B24" s="27" t="s">
        <v>13</v>
      </c>
      <c r="C24" s="41">
        <f t="shared" ref="C24:J24" si="19">SUM(C19:C23)</f>
        <v>415</v>
      </c>
      <c r="D24" s="42">
        <f t="shared" si="19"/>
        <v>0</v>
      </c>
      <c r="E24" s="87">
        <f t="shared" si="11"/>
        <v>415</v>
      </c>
      <c r="F24" s="76">
        <f t="shared" si="19"/>
        <v>0</v>
      </c>
      <c r="G24" s="42">
        <f t="shared" si="19"/>
        <v>0</v>
      </c>
      <c r="H24" s="87">
        <f t="shared" si="12"/>
        <v>0</v>
      </c>
      <c r="I24" s="41">
        <f t="shared" si="19"/>
        <v>0</v>
      </c>
      <c r="J24" s="42">
        <f t="shared" si="19"/>
        <v>0</v>
      </c>
      <c r="K24" s="87">
        <f t="shared" si="13"/>
        <v>0</v>
      </c>
      <c r="L24" s="41">
        <f t="shared" si="14"/>
        <v>415</v>
      </c>
      <c r="M24" s="42">
        <f t="shared" si="15"/>
        <v>0</v>
      </c>
      <c r="N24" s="87">
        <f t="shared" si="16"/>
        <v>415</v>
      </c>
    </row>
    <row r="25" spans="1:14" ht="15.75">
      <c r="A25" s="6">
        <v>14</v>
      </c>
      <c r="B25" s="13" t="s">
        <v>14</v>
      </c>
      <c r="C25" s="33"/>
      <c r="D25" s="38"/>
      <c r="E25" s="88">
        <f t="shared" si="11"/>
        <v>0</v>
      </c>
      <c r="F25" s="77"/>
      <c r="G25" s="38"/>
      <c r="H25" s="88">
        <f t="shared" si="12"/>
        <v>0</v>
      </c>
      <c r="I25" s="33"/>
      <c r="J25" s="38"/>
      <c r="K25" s="88">
        <f t="shared" si="13"/>
        <v>0</v>
      </c>
      <c r="L25" s="33">
        <f t="shared" si="14"/>
        <v>0</v>
      </c>
      <c r="M25" s="38">
        <f t="shared" si="15"/>
        <v>0</v>
      </c>
      <c r="N25" s="88">
        <f t="shared" si="16"/>
        <v>0</v>
      </c>
    </row>
    <row r="26" spans="1:14" ht="15.75">
      <c r="A26" s="2">
        <v>15</v>
      </c>
      <c r="B26" s="15" t="s">
        <v>15</v>
      </c>
      <c r="C26" s="34"/>
      <c r="D26" s="39"/>
      <c r="E26" s="85">
        <f t="shared" si="11"/>
        <v>0</v>
      </c>
      <c r="F26" s="74"/>
      <c r="G26" s="39"/>
      <c r="H26" s="85">
        <f t="shared" si="12"/>
        <v>0</v>
      </c>
      <c r="I26" s="34"/>
      <c r="J26" s="39"/>
      <c r="K26" s="85">
        <f t="shared" si="13"/>
        <v>0</v>
      </c>
      <c r="L26" s="34">
        <f t="shared" si="14"/>
        <v>0</v>
      </c>
      <c r="M26" s="39">
        <f t="shared" si="15"/>
        <v>0</v>
      </c>
      <c r="N26" s="85">
        <f t="shared" si="16"/>
        <v>0</v>
      </c>
    </row>
    <row r="27" spans="1:14" ht="15.75">
      <c r="A27" s="6">
        <v>16</v>
      </c>
      <c r="B27" s="13" t="s">
        <v>16</v>
      </c>
      <c r="C27" s="34"/>
      <c r="D27" s="39"/>
      <c r="E27" s="85">
        <f t="shared" si="11"/>
        <v>0</v>
      </c>
      <c r="F27" s="74"/>
      <c r="G27" s="39"/>
      <c r="H27" s="85">
        <f t="shared" si="12"/>
        <v>0</v>
      </c>
      <c r="I27" s="34"/>
      <c r="J27" s="39"/>
      <c r="K27" s="85">
        <f t="shared" si="13"/>
        <v>0</v>
      </c>
      <c r="L27" s="34">
        <f t="shared" si="14"/>
        <v>0</v>
      </c>
      <c r="M27" s="39">
        <f t="shared" si="15"/>
        <v>0</v>
      </c>
      <c r="N27" s="85">
        <f t="shared" si="16"/>
        <v>0</v>
      </c>
    </row>
    <row r="28" spans="1:14" ht="15.75">
      <c r="A28" s="2">
        <v>17</v>
      </c>
      <c r="B28" s="28" t="s">
        <v>17</v>
      </c>
      <c r="C28" s="34">
        <f>1800+150</f>
        <v>1950</v>
      </c>
      <c r="D28" s="39"/>
      <c r="E28" s="85">
        <f t="shared" si="11"/>
        <v>1950</v>
      </c>
      <c r="F28" s="74">
        <v>33</v>
      </c>
      <c r="G28" s="39"/>
      <c r="H28" s="85">
        <f t="shared" si="12"/>
        <v>33</v>
      </c>
      <c r="I28" s="34">
        <v>58</v>
      </c>
      <c r="J28" s="39"/>
      <c r="K28" s="85">
        <f t="shared" si="13"/>
        <v>58</v>
      </c>
      <c r="L28" s="34">
        <f t="shared" si="14"/>
        <v>2041</v>
      </c>
      <c r="M28" s="39">
        <f t="shared" si="15"/>
        <v>0</v>
      </c>
      <c r="N28" s="85">
        <f t="shared" si="16"/>
        <v>2041</v>
      </c>
    </row>
    <row r="29" spans="1:14" ht="16.5" thickBot="1">
      <c r="A29" s="8">
        <v>18</v>
      </c>
      <c r="B29" s="29" t="s">
        <v>18</v>
      </c>
      <c r="C29" s="35"/>
      <c r="D29" s="40"/>
      <c r="E29" s="89">
        <f t="shared" si="11"/>
        <v>0</v>
      </c>
      <c r="F29" s="78"/>
      <c r="G29" s="40"/>
      <c r="H29" s="89">
        <f t="shared" si="12"/>
        <v>0</v>
      </c>
      <c r="I29" s="35"/>
      <c r="J29" s="40"/>
      <c r="K29" s="89">
        <f t="shared" si="13"/>
        <v>0</v>
      </c>
      <c r="L29" s="35">
        <f t="shared" si="14"/>
        <v>0</v>
      </c>
      <c r="M29" s="40">
        <f t="shared" si="15"/>
        <v>0</v>
      </c>
      <c r="N29" s="89">
        <f t="shared" si="16"/>
        <v>0</v>
      </c>
    </row>
    <row r="30" spans="1:14" ht="15.75">
      <c r="A30" s="6">
        <v>19</v>
      </c>
      <c r="B30" s="13" t="s">
        <v>19</v>
      </c>
      <c r="C30" s="33"/>
      <c r="D30" s="38"/>
      <c r="E30" s="88">
        <f t="shared" si="11"/>
        <v>0</v>
      </c>
      <c r="F30" s="77"/>
      <c r="G30" s="38"/>
      <c r="H30" s="88">
        <f t="shared" si="12"/>
        <v>0</v>
      </c>
      <c r="I30" s="33"/>
      <c r="J30" s="38"/>
      <c r="K30" s="88">
        <f t="shared" si="13"/>
        <v>0</v>
      </c>
      <c r="L30" s="33">
        <f t="shared" si="14"/>
        <v>0</v>
      </c>
      <c r="M30" s="38">
        <f t="shared" si="15"/>
        <v>0</v>
      </c>
      <c r="N30" s="88">
        <f t="shared" si="16"/>
        <v>0</v>
      </c>
    </row>
    <row r="31" spans="1:14" ht="16.5" thickBot="1">
      <c r="A31" s="3">
        <v>20</v>
      </c>
      <c r="B31" s="24" t="s">
        <v>20</v>
      </c>
      <c r="C31" s="35"/>
      <c r="D31" s="40"/>
      <c r="E31" s="89">
        <f t="shared" si="11"/>
        <v>0</v>
      </c>
      <c r="F31" s="78"/>
      <c r="G31" s="40"/>
      <c r="H31" s="89">
        <f t="shared" si="12"/>
        <v>0</v>
      </c>
      <c r="I31" s="35"/>
      <c r="J31" s="40"/>
      <c r="K31" s="89">
        <f t="shared" si="13"/>
        <v>0</v>
      </c>
      <c r="L31" s="35">
        <f t="shared" si="14"/>
        <v>0</v>
      </c>
      <c r="M31" s="40">
        <f t="shared" si="15"/>
        <v>0</v>
      </c>
      <c r="N31" s="89">
        <f t="shared" si="16"/>
        <v>0</v>
      </c>
    </row>
    <row r="32" spans="1:14" ht="16.5" thickBot="1">
      <c r="A32" s="5">
        <v>21</v>
      </c>
      <c r="B32" s="20" t="s">
        <v>21</v>
      </c>
      <c r="C32" s="41">
        <f t="shared" ref="C32:J32" si="20">SUM(C30:C31)</f>
        <v>0</v>
      </c>
      <c r="D32" s="42">
        <f t="shared" si="20"/>
        <v>0</v>
      </c>
      <c r="E32" s="87">
        <f t="shared" si="11"/>
        <v>0</v>
      </c>
      <c r="F32" s="76">
        <f t="shared" si="20"/>
        <v>0</v>
      </c>
      <c r="G32" s="42">
        <f t="shared" si="20"/>
        <v>0</v>
      </c>
      <c r="H32" s="87">
        <f t="shared" si="12"/>
        <v>0</v>
      </c>
      <c r="I32" s="41">
        <f t="shared" si="20"/>
        <v>0</v>
      </c>
      <c r="J32" s="42">
        <f t="shared" si="20"/>
        <v>0</v>
      </c>
      <c r="K32" s="87">
        <f t="shared" si="13"/>
        <v>0</v>
      </c>
      <c r="L32" s="41">
        <f t="shared" si="14"/>
        <v>0</v>
      </c>
      <c r="M32" s="42">
        <f t="shared" si="15"/>
        <v>0</v>
      </c>
      <c r="N32" s="87">
        <f t="shared" si="16"/>
        <v>0</v>
      </c>
    </row>
    <row r="33" spans="1:14" ht="15.75">
      <c r="A33" s="7">
        <v>22</v>
      </c>
      <c r="B33" s="24" t="s">
        <v>22</v>
      </c>
      <c r="C33" s="33"/>
      <c r="D33" s="38"/>
      <c r="E33" s="88">
        <f t="shared" si="11"/>
        <v>0</v>
      </c>
      <c r="F33" s="77"/>
      <c r="G33" s="38"/>
      <c r="H33" s="88">
        <f t="shared" si="12"/>
        <v>0</v>
      </c>
      <c r="I33" s="33"/>
      <c r="J33" s="38"/>
      <c r="K33" s="88">
        <f t="shared" si="13"/>
        <v>0</v>
      </c>
      <c r="L33" s="33">
        <f t="shared" si="14"/>
        <v>0</v>
      </c>
      <c r="M33" s="38">
        <f t="shared" si="15"/>
        <v>0</v>
      </c>
      <c r="N33" s="88">
        <f t="shared" si="16"/>
        <v>0</v>
      </c>
    </row>
    <row r="34" spans="1:14" ht="15.75">
      <c r="A34" s="6">
        <v>23</v>
      </c>
      <c r="B34" s="15" t="s">
        <v>23</v>
      </c>
      <c r="C34" s="34"/>
      <c r="D34" s="39"/>
      <c r="E34" s="85">
        <f t="shared" si="11"/>
        <v>0</v>
      </c>
      <c r="F34" s="74"/>
      <c r="G34" s="39"/>
      <c r="H34" s="85">
        <f t="shared" si="12"/>
        <v>0</v>
      </c>
      <c r="I34" s="34"/>
      <c r="J34" s="39"/>
      <c r="K34" s="85">
        <f t="shared" si="13"/>
        <v>0</v>
      </c>
      <c r="L34" s="34">
        <f t="shared" si="14"/>
        <v>0</v>
      </c>
      <c r="M34" s="39">
        <f t="shared" si="15"/>
        <v>0</v>
      </c>
      <c r="N34" s="85">
        <f t="shared" si="16"/>
        <v>0</v>
      </c>
    </row>
    <row r="35" spans="1:14" ht="16.5" thickBot="1">
      <c r="A35" s="2">
        <v>24</v>
      </c>
      <c r="B35" s="15" t="s">
        <v>24</v>
      </c>
      <c r="C35" s="35"/>
      <c r="D35" s="40"/>
      <c r="E35" s="89">
        <f t="shared" si="11"/>
        <v>0</v>
      </c>
      <c r="F35" s="78"/>
      <c r="G35" s="40"/>
      <c r="H35" s="89">
        <f t="shared" si="12"/>
        <v>0</v>
      </c>
      <c r="I35" s="35"/>
      <c r="J35" s="40"/>
      <c r="K35" s="89">
        <f t="shared" si="13"/>
        <v>0</v>
      </c>
      <c r="L35" s="35">
        <f t="shared" si="14"/>
        <v>0</v>
      </c>
      <c r="M35" s="40">
        <f t="shared" si="15"/>
        <v>0</v>
      </c>
      <c r="N35" s="89">
        <f t="shared" si="16"/>
        <v>0</v>
      </c>
    </row>
    <row r="36" spans="1:14" ht="16.5" thickBot="1">
      <c r="A36" s="5">
        <v>25</v>
      </c>
      <c r="B36" s="20" t="s">
        <v>75</v>
      </c>
      <c r="C36" s="41">
        <f>SUM(C18,C24,C25:C29,C32,C33:C35)</f>
        <v>19840</v>
      </c>
      <c r="D36" s="42">
        <f>SUM(D18,D24,D25:D29,D32,D33:D35)</f>
        <v>0</v>
      </c>
      <c r="E36" s="87">
        <f t="shared" si="11"/>
        <v>19840</v>
      </c>
      <c r="F36" s="76">
        <f>SUM(F18,F24,F25:F29,F32,F33:F35)</f>
        <v>4641</v>
      </c>
      <c r="G36" s="42">
        <f>SUM(G18,G24,G25:G29,G32,G33:G35)</f>
        <v>0</v>
      </c>
      <c r="H36" s="87">
        <f t="shared" si="12"/>
        <v>4641</v>
      </c>
      <c r="I36" s="41">
        <f>SUM(I18,I24,I25:I29,I32,I33:I35)</f>
        <v>7669</v>
      </c>
      <c r="J36" s="42">
        <f>SUM(J18,J24,J25:J29,J32,J33:J35)</f>
        <v>0</v>
      </c>
      <c r="K36" s="87">
        <f t="shared" si="13"/>
        <v>7669</v>
      </c>
      <c r="L36" s="41">
        <f t="shared" si="14"/>
        <v>32150</v>
      </c>
      <c r="M36" s="42">
        <f t="shared" si="15"/>
        <v>0</v>
      </c>
      <c r="N36" s="87">
        <f t="shared" si="16"/>
        <v>32150</v>
      </c>
    </row>
    <row r="37" spans="1:14" ht="15.75">
      <c r="A37" s="7">
        <v>26</v>
      </c>
      <c r="B37" s="30" t="s">
        <v>43</v>
      </c>
      <c r="C37" s="33"/>
      <c r="D37" s="38"/>
      <c r="E37" s="88">
        <f t="shared" si="11"/>
        <v>0</v>
      </c>
      <c r="F37" s="77"/>
      <c r="G37" s="38"/>
      <c r="H37" s="88">
        <f t="shared" si="12"/>
        <v>0</v>
      </c>
      <c r="I37" s="33"/>
      <c r="J37" s="38"/>
      <c r="K37" s="88">
        <f t="shared" si="13"/>
        <v>0</v>
      </c>
      <c r="L37" s="33">
        <f t="shared" si="14"/>
        <v>0</v>
      </c>
      <c r="M37" s="38">
        <f t="shared" si="15"/>
        <v>0</v>
      </c>
      <c r="N37" s="88">
        <f t="shared" si="16"/>
        <v>0</v>
      </c>
    </row>
    <row r="38" spans="1:14" ht="15.75">
      <c r="A38" s="6">
        <v>27</v>
      </c>
      <c r="B38" s="13" t="s">
        <v>25</v>
      </c>
      <c r="C38" s="34"/>
      <c r="D38" s="39"/>
      <c r="E38" s="85">
        <f t="shared" si="11"/>
        <v>0</v>
      </c>
      <c r="F38" s="74"/>
      <c r="G38" s="39"/>
      <c r="H38" s="85">
        <f t="shared" si="12"/>
        <v>0</v>
      </c>
      <c r="I38" s="34"/>
      <c r="J38" s="39"/>
      <c r="K38" s="85">
        <f t="shared" si="13"/>
        <v>0</v>
      </c>
      <c r="L38" s="34">
        <f t="shared" si="14"/>
        <v>0</v>
      </c>
      <c r="M38" s="39">
        <f t="shared" si="15"/>
        <v>0</v>
      </c>
      <c r="N38" s="85">
        <f t="shared" si="16"/>
        <v>0</v>
      </c>
    </row>
    <row r="39" spans="1:14" ht="16.5" thickBot="1">
      <c r="A39" s="3">
        <v>28</v>
      </c>
      <c r="B39" s="24" t="s">
        <v>26</v>
      </c>
      <c r="C39" s="35"/>
      <c r="D39" s="40"/>
      <c r="E39" s="89">
        <f t="shared" si="11"/>
        <v>0</v>
      </c>
      <c r="F39" s="78"/>
      <c r="G39" s="40"/>
      <c r="H39" s="89">
        <f t="shared" si="12"/>
        <v>0</v>
      </c>
      <c r="I39" s="35"/>
      <c r="J39" s="40"/>
      <c r="K39" s="89">
        <f t="shared" si="13"/>
        <v>0</v>
      </c>
      <c r="L39" s="35">
        <f t="shared" si="14"/>
        <v>0</v>
      </c>
      <c r="M39" s="40">
        <f t="shared" si="15"/>
        <v>0</v>
      </c>
      <c r="N39" s="89">
        <f t="shared" si="16"/>
        <v>0</v>
      </c>
    </row>
    <row r="40" spans="1:14" ht="16.5" thickBot="1">
      <c r="A40" s="5">
        <v>29</v>
      </c>
      <c r="B40" s="20" t="s">
        <v>76</v>
      </c>
      <c r="C40" s="41">
        <f t="shared" ref="C40:J40" si="21">SUM(C37:C39)</f>
        <v>0</v>
      </c>
      <c r="D40" s="42">
        <f t="shared" si="21"/>
        <v>0</v>
      </c>
      <c r="E40" s="87">
        <f t="shared" si="11"/>
        <v>0</v>
      </c>
      <c r="F40" s="76">
        <f t="shared" si="21"/>
        <v>0</v>
      </c>
      <c r="G40" s="42">
        <f t="shared" si="21"/>
        <v>0</v>
      </c>
      <c r="H40" s="87">
        <f t="shared" si="12"/>
        <v>0</v>
      </c>
      <c r="I40" s="41">
        <f t="shared" si="21"/>
        <v>0</v>
      </c>
      <c r="J40" s="42">
        <f t="shared" si="21"/>
        <v>0</v>
      </c>
      <c r="K40" s="87">
        <f t="shared" si="13"/>
        <v>0</v>
      </c>
      <c r="L40" s="41">
        <f t="shared" si="14"/>
        <v>0</v>
      </c>
      <c r="M40" s="42">
        <f t="shared" si="15"/>
        <v>0</v>
      </c>
      <c r="N40" s="87">
        <f t="shared" si="16"/>
        <v>0</v>
      </c>
    </row>
    <row r="41" spans="1:14" ht="16.5" thickBot="1">
      <c r="A41" s="111" t="s">
        <v>77</v>
      </c>
      <c r="B41" s="112"/>
      <c r="C41" s="45">
        <f t="shared" ref="C41:J41" si="22">SUM(C36,C40)</f>
        <v>19840</v>
      </c>
      <c r="D41" s="46">
        <f t="shared" si="22"/>
        <v>0</v>
      </c>
      <c r="E41" s="90">
        <f t="shared" si="11"/>
        <v>19840</v>
      </c>
      <c r="F41" s="79">
        <f t="shared" si="22"/>
        <v>4641</v>
      </c>
      <c r="G41" s="46">
        <f t="shared" si="22"/>
        <v>0</v>
      </c>
      <c r="H41" s="90">
        <f t="shared" si="12"/>
        <v>4641</v>
      </c>
      <c r="I41" s="45">
        <f t="shared" si="22"/>
        <v>7669</v>
      </c>
      <c r="J41" s="46">
        <f t="shared" si="22"/>
        <v>0</v>
      </c>
      <c r="K41" s="90">
        <f t="shared" si="13"/>
        <v>7669</v>
      </c>
      <c r="L41" s="45">
        <f t="shared" si="14"/>
        <v>32150</v>
      </c>
      <c r="M41" s="46">
        <f t="shared" si="15"/>
        <v>0</v>
      </c>
      <c r="N41" s="90">
        <f t="shared" si="16"/>
        <v>32150</v>
      </c>
    </row>
    <row r="42" spans="1:14" ht="29.25" customHeight="1" thickTop="1" thickBot="1">
      <c r="A42" s="113" t="s">
        <v>27</v>
      </c>
      <c r="B42" s="114"/>
      <c r="C42" s="47"/>
      <c r="D42" s="48"/>
      <c r="E42" s="91"/>
      <c r="F42" s="10"/>
      <c r="G42" s="48"/>
      <c r="H42" s="91"/>
      <c r="I42" s="47"/>
      <c r="J42" s="48"/>
      <c r="K42" s="91"/>
      <c r="L42" s="47"/>
      <c r="M42" s="48"/>
      <c r="N42" s="91"/>
    </row>
    <row r="43" spans="1:14" ht="15.75">
      <c r="A43" s="6">
        <v>30</v>
      </c>
      <c r="B43" s="12" t="s">
        <v>79</v>
      </c>
      <c r="C43" s="33"/>
      <c r="D43" s="38"/>
      <c r="E43" s="88">
        <f t="shared" si="11"/>
        <v>0</v>
      </c>
      <c r="F43" s="77"/>
      <c r="G43" s="38"/>
      <c r="H43" s="88">
        <f t="shared" si="12"/>
        <v>0</v>
      </c>
      <c r="I43" s="33"/>
      <c r="J43" s="38"/>
      <c r="K43" s="88">
        <f t="shared" si="13"/>
        <v>0</v>
      </c>
      <c r="L43" s="33">
        <f t="shared" si="14"/>
        <v>0</v>
      </c>
      <c r="M43" s="38">
        <f t="shared" si="15"/>
        <v>0</v>
      </c>
      <c r="N43" s="88">
        <f t="shared" si="16"/>
        <v>0</v>
      </c>
    </row>
    <row r="44" spans="1:14" ht="15.75">
      <c r="A44" s="6">
        <v>31</v>
      </c>
      <c r="B44" s="14" t="s">
        <v>78</v>
      </c>
      <c r="C44" s="33">
        <f>769+126</f>
        <v>895</v>
      </c>
      <c r="D44" s="38"/>
      <c r="E44" s="88">
        <f t="shared" si="11"/>
        <v>895</v>
      </c>
      <c r="F44" s="77">
        <f>258+85</f>
        <v>343</v>
      </c>
      <c r="G44" s="38"/>
      <c r="H44" s="88">
        <f t="shared" si="12"/>
        <v>343</v>
      </c>
      <c r="I44" s="33">
        <f>498+7</f>
        <v>505</v>
      </c>
      <c r="J44" s="38"/>
      <c r="K44" s="88">
        <f t="shared" si="13"/>
        <v>505</v>
      </c>
      <c r="L44" s="33">
        <f t="shared" si="14"/>
        <v>1743</v>
      </c>
      <c r="M44" s="38">
        <f t="shared" si="15"/>
        <v>0</v>
      </c>
      <c r="N44" s="88">
        <f t="shared" si="16"/>
        <v>1743</v>
      </c>
    </row>
    <row r="45" spans="1:14" ht="15.75">
      <c r="A45" s="6">
        <v>32</v>
      </c>
      <c r="B45" s="14" t="s">
        <v>80</v>
      </c>
      <c r="C45" s="33"/>
      <c r="D45" s="38"/>
      <c r="E45" s="88">
        <f t="shared" si="11"/>
        <v>0</v>
      </c>
      <c r="F45" s="77"/>
      <c r="G45" s="38"/>
      <c r="H45" s="88">
        <f t="shared" si="12"/>
        <v>0</v>
      </c>
      <c r="I45" s="33"/>
      <c r="J45" s="38"/>
      <c r="K45" s="88">
        <f t="shared" si="13"/>
        <v>0</v>
      </c>
      <c r="L45" s="33">
        <f t="shared" si="14"/>
        <v>0</v>
      </c>
      <c r="M45" s="38">
        <f t="shared" si="15"/>
        <v>0</v>
      </c>
      <c r="N45" s="88">
        <f t="shared" si="16"/>
        <v>0</v>
      </c>
    </row>
    <row r="46" spans="1:14" ht="15.75">
      <c r="A46" s="6">
        <v>33</v>
      </c>
      <c r="B46" s="13" t="s">
        <v>28</v>
      </c>
      <c r="C46" s="34"/>
      <c r="D46" s="39"/>
      <c r="E46" s="85">
        <f t="shared" si="11"/>
        <v>0</v>
      </c>
      <c r="F46" s="74"/>
      <c r="G46" s="39"/>
      <c r="H46" s="85">
        <f t="shared" si="12"/>
        <v>0</v>
      </c>
      <c r="I46" s="34"/>
      <c r="J46" s="39"/>
      <c r="K46" s="85">
        <f t="shared" si="13"/>
        <v>0</v>
      </c>
      <c r="L46" s="34">
        <f t="shared" si="14"/>
        <v>0</v>
      </c>
      <c r="M46" s="39">
        <f t="shared" si="15"/>
        <v>0</v>
      </c>
      <c r="N46" s="85">
        <f t="shared" si="16"/>
        <v>0</v>
      </c>
    </row>
    <row r="47" spans="1:14" ht="31.5">
      <c r="A47" s="6">
        <v>34</v>
      </c>
      <c r="B47" s="14" t="s">
        <v>29</v>
      </c>
      <c r="C47" s="34"/>
      <c r="D47" s="39"/>
      <c r="E47" s="85">
        <f t="shared" si="11"/>
        <v>0</v>
      </c>
      <c r="F47" s="74"/>
      <c r="G47" s="39"/>
      <c r="H47" s="85">
        <f t="shared" si="12"/>
        <v>0</v>
      </c>
      <c r="I47" s="34"/>
      <c r="J47" s="39"/>
      <c r="K47" s="85">
        <f t="shared" si="13"/>
        <v>0</v>
      </c>
      <c r="L47" s="34">
        <f t="shared" si="14"/>
        <v>0</v>
      </c>
      <c r="M47" s="39">
        <f t="shared" si="15"/>
        <v>0</v>
      </c>
      <c r="N47" s="85">
        <f t="shared" si="16"/>
        <v>0</v>
      </c>
    </row>
    <row r="48" spans="1:14" ht="15.75">
      <c r="A48" s="6">
        <v>35</v>
      </c>
      <c r="B48" s="15" t="s">
        <v>30</v>
      </c>
      <c r="C48" s="34">
        <f>19366-1393</f>
        <v>17973</v>
      </c>
      <c r="D48" s="39"/>
      <c r="E48" s="85">
        <f t="shared" si="11"/>
        <v>17973</v>
      </c>
      <c r="F48" s="74">
        <f>4666-368</f>
        <v>4298</v>
      </c>
      <c r="G48" s="39"/>
      <c r="H48" s="85">
        <f t="shared" si="12"/>
        <v>4298</v>
      </c>
      <c r="I48" s="34">
        <f>7547-383</f>
        <v>7164</v>
      </c>
      <c r="J48" s="39"/>
      <c r="K48" s="85">
        <f t="shared" si="13"/>
        <v>7164</v>
      </c>
      <c r="L48" s="34">
        <f t="shared" si="14"/>
        <v>29435</v>
      </c>
      <c r="M48" s="39">
        <f t="shared" si="15"/>
        <v>0</v>
      </c>
      <c r="N48" s="85">
        <f t="shared" si="16"/>
        <v>29435</v>
      </c>
    </row>
    <row r="49" spans="1:14" ht="15.75">
      <c r="A49" s="6">
        <v>36</v>
      </c>
      <c r="B49" s="15" t="s">
        <v>31</v>
      </c>
      <c r="C49" s="34"/>
      <c r="D49" s="39"/>
      <c r="E49" s="85">
        <f t="shared" si="11"/>
        <v>0</v>
      </c>
      <c r="F49" s="74"/>
      <c r="G49" s="39"/>
      <c r="H49" s="85">
        <f t="shared" si="12"/>
        <v>0</v>
      </c>
      <c r="I49" s="34"/>
      <c r="J49" s="39"/>
      <c r="K49" s="85">
        <f t="shared" si="13"/>
        <v>0</v>
      </c>
      <c r="L49" s="34">
        <f t="shared" si="14"/>
        <v>0</v>
      </c>
      <c r="M49" s="39">
        <f t="shared" si="15"/>
        <v>0</v>
      </c>
      <c r="N49" s="85">
        <f t="shared" si="16"/>
        <v>0</v>
      </c>
    </row>
    <row r="50" spans="1:14" ht="15.75">
      <c r="A50" s="6">
        <v>37</v>
      </c>
      <c r="B50" s="15" t="s">
        <v>32</v>
      </c>
      <c r="C50" s="34"/>
      <c r="D50" s="39"/>
      <c r="E50" s="85">
        <f t="shared" si="11"/>
        <v>0</v>
      </c>
      <c r="F50" s="74"/>
      <c r="G50" s="39"/>
      <c r="H50" s="85">
        <f t="shared" si="12"/>
        <v>0</v>
      </c>
      <c r="I50" s="34"/>
      <c r="J50" s="39"/>
      <c r="K50" s="85">
        <f t="shared" si="13"/>
        <v>0</v>
      </c>
      <c r="L50" s="34">
        <f t="shared" si="14"/>
        <v>0</v>
      </c>
      <c r="M50" s="39">
        <f t="shared" si="15"/>
        <v>0</v>
      </c>
      <c r="N50" s="85">
        <f t="shared" si="16"/>
        <v>0</v>
      </c>
    </row>
    <row r="51" spans="1:14" ht="15.75">
      <c r="A51" s="6">
        <v>38</v>
      </c>
      <c r="B51" s="15" t="s">
        <v>33</v>
      </c>
      <c r="C51" s="34"/>
      <c r="D51" s="39"/>
      <c r="E51" s="85">
        <f t="shared" si="11"/>
        <v>0</v>
      </c>
      <c r="F51" s="74"/>
      <c r="G51" s="39"/>
      <c r="H51" s="85">
        <f t="shared" si="12"/>
        <v>0</v>
      </c>
      <c r="I51" s="34"/>
      <c r="J51" s="39"/>
      <c r="K51" s="85">
        <f t="shared" si="13"/>
        <v>0</v>
      </c>
      <c r="L51" s="34">
        <f t="shared" si="14"/>
        <v>0</v>
      </c>
      <c r="M51" s="39">
        <f t="shared" si="15"/>
        <v>0</v>
      </c>
      <c r="N51" s="85">
        <f t="shared" si="16"/>
        <v>0</v>
      </c>
    </row>
    <row r="52" spans="1:14" ht="15.75">
      <c r="A52" s="4">
        <v>39</v>
      </c>
      <c r="B52" s="16" t="s">
        <v>34</v>
      </c>
      <c r="C52" s="49"/>
      <c r="D52" s="50"/>
      <c r="E52" s="92">
        <f t="shared" si="11"/>
        <v>0</v>
      </c>
      <c r="F52" s="80"/>
      <c r="G52" s="50"/>
      <c r="H52" s="92">
        <f t="shared" si="12"/>
        <v>0</v>
      </c>
      <c r="I52" s="49"/>
      <c r="J52" s="50"/>
      <c r="K52" s="92">
        <f t="shared" si="13"/>
        <v>0</v>
      </c>
      <c r="L52" s="49">
        <f t="shared" si="14"/>
        <v>0</v>
      </c>
      <c r="M52" s="50">
        <f t="shared" si="15"/>
        <v>0</v>
      </c>
      <c r="N52" s="92">
        <f t="shared" si="16"/>
        <v>0</v>
      </c>
    </row>
    <row r="53" spans="1:14" ht="15.75">
      <c r="A53" s="6">
        <v>40</v>
      </c>
      <c r="B53" s="15" t="s">
        <v>35</v>
      </c>
      <c r="C53" s="34"/>
      <c r="D53" s="39"/>
      <c r="E53" s="85">
        <f t="shared" si="11"/>
        <v>0</v>
      </c>
      <c r="F53" s="74"/>
      <c r="G53" s="39"/>
      <c r="H53" s="85">
        <f t="shared" si="12"/>
        <v>0</v>
      </c>
      <c r="I53" s="34"/>
      <c r="J53" s="39"/>
      <c r="K53" s="85">
        <f t="shared" si="13"/>
        <v>0</v>
      </c>
      <c r="L53" s="34">
        <f t="shared" si="14"/>
        <v>0</v>
      </c>
      <c r="M53" s="39">
        <f t="shared" si="15"/>
        <v>0</v>
      </c>
      <c r="N53" s="85">
        <f t="shared" si="16"/>
        <v>0</v>
      </c>
    </row>
    <row r="54" spans="1:14" ht="15.75">
      <c r="A54" s="6">
        <v>41</v>
      </c>
      <c r="B54" s="17" t="s">
        <v>36</v>
      </c>
      <c r="C54" s="34"/>
      <c r="D54" s="39"/>
      <c r="E54" s="85">
        <f t="shared" si="11"/>
        <v>0</v>
      </c>
      <c r="F54" s="74"/>
      <c r="G54" s="39"/>
      <c r="H54" s="85">
        <f t="shared" si="12"/>
        <v>0</v>
      </c>
      <c r="I54" s="34"/>
      <c r="J54" s="39"/>
      <c r="K54" s="85">
        <f t="shared" si="13"/>
        <v>0</v>
      </c>
      <c r="L54" s="34">
        <f t="shared" si="14"/>
        <v>0</v>
      </c>
      <c r="M54" s="39">
        <f t="shared" si="15"/>
        <v>0</v>
      </c>
      <c r="N54" s="85">
        <f t="shared" si="16"/>
        <v>0</v>
      </c>
    </row>
    <row r="55" spans="1:14" ht="16.5" thickBot="1">
      <c r="A55" s="1">
        <v>42</v>
      </c>
      <c r="B55" s="18" t="s">
        <v>37</v>
      </c>
      <c r="C55" s="35"/>
      <c r="D55" s="40"/>
      <c r="E55" s="89">
        <f t="shared" si="11"/>
        <v>0</v>
      </c>
      <c r="F55" s="78"/>
      <c r="G55" s="40"/>
      <c r="H55" s="89">
        <f t="shared" si="12"/>
        <v>0</v>
      </c>
      <c r="I55" s="35"/>
      <c r="J55" s="40"/>
      <c r="K55" s="89">
        <f t="shared" si="13"/>
        <v>0</v>
      </c>
      <c r="L55" s="35">
        <f t="shared" si="14"/>
        <v>0</v>
      </c>
      <c r="M55" s="40">
        <f t="shared" si="15"/>
        <v>0</v>
      </c>
      <c r="N55" s="89">
        <f t="shared" si="16"/>
        <v>0</v>
      </c>
    </row>
    <row r="56" spans="1:14" ht="33.75" customHeight="1" thickBot="1">
      <c r="A56" s="5">
        <v>43</v>
      </c>
      <c r="B56" s="19" t="s">
        <v>81</v>
      </c>
      <c r="C56" s="41">
        <f t="shared" ref="C56:J56" si="23">SUM(C48:C51,C53:C55)</f>
        <v>17973</v>
      </c>
      <c r="D56" s="42">
        <f t="shared" si="23"/>
        <v>0</v>
      </c>
      <c r="E56" s="87">
        <f t="shared" si="11"/>
        <v>17973</v>
      </c>
      <c r="F56" s="76">
        <f t="shared" si="23"/>
        <v>4298</v>
      </c>
      <c r="G56" s="42">
        <f t="shared" si="23"/>
        <v>0</v>
      </c>
      <c r="H56" s="87">
        <f t="shared" si="12"/>
        <v>4298</v>
      </c>
      <c r="I56" s="41">
        <f t="shared" si="23"/>
        <v>7164</v>
      </c>
      <c r="J56" s="42">
        <f t="shared" si="23"/>
        <v>0</v>
      </c>
      <c r="K56" s="87">
        <f t="shared" si="13"/>
        <v>7164</v>
      </c>
      <c r="L56" s="41">
        <f t="shared" si="14"/>
        <v>29435</v>
      </c>
      <c r="M56" s="42">
        <f t="shared" si="15"/>
        <v>0</v>
      </c>
      <c r="N56" s="87">
        <f t="shared" si="16"/>
        <v>29435</v>
      </c>
    </row>
    <row r="57" spans="1:14" ht="16.5" thickBot="1">
      <c r="A57" s="6">
        <v>44</v>
      </c>
      <c r="B57" s="13" t="s">
        <v>38</v>
      </c>
      <c r="C57" s="33"/>
      <c r="D57" s="38"/>
      <c r="E57" s="88">
        <f t="shared" si="11"/>
        <v>0</v>
      </c>
      <c r="F57" s="77"/>
      <c r="G57" s="38"/>
      <c r="H57" s="88">
        <f t="shared" si="12"/>
        <v>0</v>
      </c>
      <c r="I57" s="33"/>
      <c r="J57" s="38"/>
      <c r="K57" s="88">
        <f t="shared" si="13"/>
        <v>0</v>
      </c>
      <c r="L57" s="33">
        <f t="shared" si="14"/>
        <v>0</v>
      </c>
      <c r="M57" s="38">
        <f t="shared" si="15"/>
        <v>0</v>
      </c>
      <c r="N57" s="88">
        <f t="shared" si="16"/>
        <v>0</v>
      </c>
    </row>
    <row r="58" spans="1:14" ht="16.5" thickBot="1">
      <c r="A58" s="5">
        <v>45</v>
      </c>
      <c r="B58" s="19" t="s">
        <v>82</v>
      </c>
      <c r="C58" s="41">
        <f>C43+C44+C45+C46+C47+C56+C57</f>
        <v>18868</v>
      </c>
      <c r="D58" s="42">
        <f>D43+D44+D45+D46+D47+D56+D57</f>
        <v>0</v>
      </c>
      <c r="E58" s="87">
        <f t="shared" si="11"/>
        <v>18868</v>
      </c>
      <c r="F58" s="76">
        <f>F43+F44+F45+F46+F47+F56+F57</f>
        <v>4641</v>
      </c>
      <c r="G58" s="42">
        <f>G43+G44+G45+G46+G47+G56+G57</f>
        <v>0</v>
      </c>
      <c r="H58" s="87">
        <f t="shared" si="12"/>
        <v>4641</v>
      </c>
      <c r="I58" s="41">
        <f>I43+I44+I45+I46+I47+I56+I57</f>
        <v>7669</v>
      </c>
      <c r="J58" s="42">
        <f>J43+J44+J45+J46+J47+J56+J57</f>
        <v>0</v>
      </c>
      <c r="K58" s="87">
        <f t="shared" si="13"/>
        <v>7669</v>
      </c>
      <c r="L58" s="41">
        <f t="shared" si="14"/>
        <v>31178</v>
      </c>
      <c r="M58" s="42">
        <f t="shared" si="15"/>
        <v>0</v>
      </c>
      <c r="N58" s="87">
        <f t="shared" si="16"/>
        <v>31178</v>
      </c>
    </row>
    <row r="59" spans="1:14" ht="31.5">
      <c r="A59" s="64">
        <v>46</v>
      </c>
      <c r="B59" s="65" t="s">
        <v>87</v>
      </c>
      <c r="C59" s="67">
        <v>972</v>
      </c>
      <c r="D59" s="66"/>
      <c r="E59" s="93">
        <f t="shared" si="11"/>
        <v>972</v>
      </c>
      <c r="F59" s="81"/>
      <c r="G59" s="66"/>
      <c r="H59" s="93">
        <f t="shared" si="12"/>
        <v>0</v>
      </c>
      <c r="I59" s="67"/>
      <c r="J59" s="66"/>
      <c r="K59" s="93">
        <f t="shared" si="13"/>
        <v>0</v>
      </c>
      <c r="L59" s="67">
        <f t="shared" si="14"/>
        <v>972</v>
      </c>
      <c r="M59" s="66">
        <f t="shared" si="15"/>
        <v>0</v>
      </c>
      <c r="N59" s="93">
        <f t="shared" si="16"/>
        <v>972</v>
      </c>
    </row>
    <row r="60" spans="1:14" ht="31.5">
      <c r="A60" s="68">
        <v>47</v>
      </c>
      <c r="B60" s="69" t="s">
        <v>88</v>
      </c>
      <c r="C60" s="63"/>
      <c r="D60" s="70"/>
      <c r="E60" s="94">
        <f t="shared" si="11"/>
        <v>0</v>
      </c>
      <c r="F60" s="82"/>
      <c r="G60" s="70"/>
      <c r="H60" s="94">
        <f t="shared" si="12"/>
        <v>0</v>
      </c>
      <c r="I60" s="71"/>
      <c r="J60" s="70"/>
      <c r="K60" s="94">
        <f t="shared" si="13"/>
        <v>0</v>
      </c>
      <c r="L60" s="71">
        <f t="shared" si="14"/>
        <v>0</v>
      </c>
      <c r="M60" s="70">
        <f t="shared" si="15"/>
        <v>0</v>
      </c>
      <c r="N60" s="94">
        <f t="shared" si="16"/>
        <v>0</v>
      </c>
    </row>
    <row r="61" spans="1:14" ht="15.75">
      <c r="A61" s="6">
        <v>48</v>
      </c>
      <c r="B61" s="13" t="s">
        <v>42</v>
      </c>
      <c r="C61" s="34"/>
      <c r="D61" s="38"/>
      <c r="E61" s="88">
        <f t="shared" si="11"/>
        <v>0</v>
      </c>
      <c r="F61" s="77"/>
      <c r="G61" s="38"/>
      <c r="H61" s="88">
        <f t="shared" si="12"/>
        <v>0</v>
      </c>
      <c r="I61" s="33"/>
      <c r="J61" s="38"/>
      <c r="K61" s="88">
        <f t="shared" si="13"/>
        <v>0</v>
      </c>
      <c r="L61" s="33">
        <f t="shared" si="14"/>
        <v>0</v>
      </c>
      <c r="M61" s="38">
        <f t="shared" si="15"/>
        <v>0</v>
      </c>
      <c r="N61" s="88">
        <f t="shared" si="16"/>
        <v>0</v>
      </c>
    </row>
    <row r="62" spans="1:14" ht="15.75">
      <c r="A62" s="6">
        <v>49</v>
      </c>
      <c r="B62" s="15" t="s">
        <v>39</v>
      </c>
      <c r="C62" s="34"/>
      <c r="D62" s="39"/>
      <c r="E62" s="85">
        <f t="shared" si="11"/>
        <v>0</v>
      </c>
      <c r="F62" s="74"/>
      <c r="G62" s="39"/>
      <c r="H62" s="85">
        <f t="shared" si="12"/>
        <v>0</v>
      </c>
      <c r="I62" s="34"/>
      <c r="J62" s="39"/>
      <c r="K62" s="85">
        <f t="shared" si="13"/>
        <v>0</v>
      </c>
      <c r="L62" s="34">
        <f t="shared" si="14"/>
        <v>0</v>
      </c>
      <c r="M62" s="39">
        <f t="shared" si="15"/>
        <v>0</v>
      </c>
      <c r="N62" s="85">
        <f t="shared" si="16"/>
        <v>0</v>
      </c>
    </row>
    <row r="63" spans="1:14" ht="16.5" thickBot="1">
      <c r="A63" s="6">
        <v>50</v>
      </c>
      <c r="B63" s="15" t="s">
        <v>40</v>
      </c>
      <c r="C63" s="35"/>
      <c r="D63" s="40"/>
      <c r="E63" s="89">
        <f t="shared" si="11"/>
        <v>0</v>
      </c>
      <c r="F63" s="78"/>
      <c r="G63" s="40"/>
      <c r="H63" s="89">
        <f t="shared" si="12"/>
        <v>0</v>
      </c>
      <c r="I63" s="35"/>
      <c r="J63" s="40"/>
      <c r="K63" s="89">
        <f t="shared" si="13"/>
        <v>0</v>
      </c>
      <c r="L63" s="35">
        <f t="shared" si="14"/>
        <v>0</v>
      </c>
      <c r="M63" s="40">
        <f t="shared" si="15"/>
        <v>0</v>
      </c>
      <c r="N63" s="89">
        <f t="shared" si="16"/>
        <v>0</v>
      </c>
    </row>
    <row r="64" spans="1:14" ht="16.5" thickBot="1">
      <c r="A64" s="5">
        <v>51</v>
      </c>
      <c r="B64" s="20" t="s">
        <v>83</v>
      </c>
      <c r="C64" s="41">
        <f t="shared" ref="C64:J64" si="24">SUM(C61:C63)</f>
        <v>0</v>
      </c>
      <c r="D64" s="42">
        <f t="shared" si="24"/>
        <v>0</v>
      </c>
      <c r="E64" s="87">
        <f t="shared" si="11"/>
        <v>0</v>
      </c>
      <c r="F64" s="76">
        <f t="shared" si="24"/>
        <v>0</v>
      </c>
      <c r="G64" s="42">
        <f t="shared" si="24"/>
        <v>0</v>
      </c>
      <c r="H64" s="87">
        <f t="shared" si="12"/>
        <v>0</v>
      </c>
      <c r="I64" s="41">
        <f t="shared" si="24"/>
        <v>0</v>
      </c>
      <c r="J64" s="42">
        <f t="shared" si="24"/>
        <v>0</v>
      </c>
      <c r="K64" s="87">
        <f t="shared" si="13"/>
        <v>0</v>
      </c>
      <c r="L64" s="41">
        <f t="shared" si="14"/>
        <v>0</v>
      </c>
      <c r="M64" s="42">
        <f t="shared" si="15"/>
        <v>0</v>
      </c>
      <c r="N64" s="87">
        <f t="shared" si="16"/>
        <v>0</v>
      </c>
    </row>
    <row r="65" spans="1:14" ht="16.5" thickBot="1">
      <c r="A65" s="115" t="s">
        <v>84</v>
      </c>
      <c r="B65" s="116"/>
      <c r="C65" s="45">
        <f>C58+C59+C60+C64</f>
        <v>19840</v>
      </c>
      <c r="D65" s="46">
        <f>D58+D59+D60+D64</f>
        <v>0</v>
      </c>
      <c r="E65" s="90">
        <f t="shared" si="11"/>
        <v>19840</v>
      </c>
      <c r="F65" s="79">
        <f>F58+F59+F60+F64</f>
        <v>4641</v>
      </c>
      <c r="G65" s="46">
        <f>G58+G59+G60+G64</f>
        <v>0</v>
      </c>
      <c r="H65" s="90">
        <f t="shared" si="12"/>
        <v>4641</v>
      </c>
      <c r="I65" s="45">
        <f>I58+I59+I60+I64</f>
        <v>7669</v>
      </c>
      <c r="J65" s="46">
        <f>J58+J59+J60+J64</f>
        <v>0</v>
      </c>
      <c r="K65" s="90">
        <f t="shared" si="13"/>
        <v>7669</v>
      </c>
      <c r="L65" s="45">
        <f t="shared" si="14"/>
        <v>32150</v>
      </c>
      <c r="M65" s="46">
        <f t="shared" si="15"/>
        <v>0</v>
      </c>
      <c r="N65" s="90">
        <f t="shared" si="16"/>
        <v>32150</v>
      </c>
    </row>
    <row r="66" spans="1:14" ht="17.25" thickTop="1" thickBot="1">
      <c r="A66" s="101"/>
      <c r="B66" s="102"/>
      <c r="C66" s="48"/>
      <c r="D66" s="10"/>
      <c r="E66" s="95"/>
      <c r="F66" s="48"/>
      <c r="G66" s="10"/>
      <c r="H66" s="95"/>
      <c r="I66" s="48"/>
      <c r="J66" s="10"/>
      <c r="K66" s="95"/>
      <c r="L66" s="48"/>
      <c r="M66" s="10"/>
      <c r="N66" s="95"/>
    </row>
    <row r="67" spans="1:14" ht="16.5" thickBot="1">
      <c r="A67" s="9">
        <v>52</v>
      </c>
      <c r="B67" s="11" t="s">
        <v>41</v>
      </c>
      <c r="C67" s="36">
        <f>70-70</f>
        <v>0</v>
      </c>
      <c r="D67" s="60"/>
      <c r="E67" s="96">
        <f t="shared" si="11"/>
        <v>0</v>
      </c>
      <c r="F67" s="83">
        <f>20-20</f>
        <v>0</v>
      </c>
      <c r="G67" s="60"/>
      <c r="H67" s="96">
        <f t="shared" si="12"/>
        <v>0</v>
      </c>
      <c r="I67" s="36">
        <f>35-35</f>
        <v>0</v>
      </c>
      <c r="J67" s="60"/>
      <c r="K67" s="96">
        <f t="shared" si="13"/>
        <v>0</v>
      </c>
      <c r="L67" s="58">
        <f t="shared" si="14"/>
        <v>0</v>
      </c>
      <c r="M67" s="59">
        <f t="shared" si="15"/>
        <v>0</v>
      </c>
      <c r="N67" s="96">
        <f t="shared" si="16"/>
        <v>0</v>
      </c>
    </row>
  </sheetData>
  <mergeCells count="29">
    <mergeCell ref="J1:N2"/>
    <mergeCell ref="A65:B65"/>
    <mergeCell ref="A66:B66"/>
    <mergeCell ref="L9:L10"/>
    <mergeCell ref="M9:M10"/>
    <mergeCell ref="N9:N10"/>
    <mergeCell ref="A11:B11"/>
    <mergeCell ref="A41:B41"/>
    <mergeCell ref="A42:B42"/>
    <mergeCell ref="C9:C10"/>
    <mergeCell ref="D9:D10"/>
    <mergeCell ref="E9:E10"/>
    <mergeCell ref="F9:F10"/>
    <mergeCell ref="G9:G10"/>
    <mergeCell ref="I9:I10"/>
    <mergeCell ref="J9:J10"/>
    <mergeCell ref="K9:K10"/>
    <mergeCell ref="L6:N6"/>
    <mergeCell ref="C7:E8"/>
    <mergeCell ref="F7:H8"/>
    <mergeCell ref="I7:K8"/>
    <mergeCell ref="L7:N8"/>
    <mergeCell ref="I6:K6"/>
    <mergeCell ref="C1:E2"/>
    <mergeCell ref="A6:A10"/>
    <mergeCell ref="B6:B10"/>
    <mergeCell ref="C6:E6"/>
    <mergeCell ref="F6:H6"/>
    <mergeCell ref="H9:H10"/>
  </mergeCells>
  <pageMargins left="0.39370078740157483" right="0.23622047244094491" top="0.15748031496062992" bottom="0.23622047244094491" header="0.15748031496062992" footer="0.19685039370078741"/>
  <pageSetup paperSize="9" scale="46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5</vt:i4>
      </vt:variant>
    </vt:vector>
  </HeadingPairs>
  <TitlesOfParts>
    <vt:vector size="10" baseType="lpstr">
      <vt:lpstr>Baross</vt:lpstr>
      <vt:lpstr>Alsóerdősor</vt:lpstr>
      <vt:lpstr>Erzsébetváros</vt:lpstr>
      <vt:lpstr>Janikovszky</vt:lpstr>
      <vt:lpstr>Magyar-angol</vt:lpstr>
      <vt:lpstr>Alsóerdősor!Nyomtatási_cím</vt:lpstr>
      <vt:lpstr>Baross!Nyomtatási_cím</vt:lpstr>
      <vt:lpstr>Erzsébetváros!Nyomtatási_cím</vt:lpstr>
      <vt:lpstr>Janikovszky!Nyomtatási_cím</vt:lpstr>
      <vt:lpstr>'Magyar-angol'!Nyomtatási_cím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2011-05-25T17:18:41Z</dcterms:modified>
</cp:coreProperties>
</file>