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ESZGYI" sheetId="7" r:id="rId1"/>
  </sheets>
  <definedNames>
    <definedName name="_xlnm.Print_Titles" localSheetId="0">ESZGYI!$A:$B,ESZGYI!$2:$3</definedName>
    <definedName name="_xlnm.Print_Area" localSheetId="0">ESZGYI!$A$1:$EA$67</definedName>
  </definedNames>
  <calcPr calcId="125725"/>
</workbook>
</file>

<file path=xl/calcChain.xml><?xml version="1.0" encoding="utf-8"?>
<calcChain xmlns="http://schemas.openxmlformats.org/spreadsheetml/2006/main">
  <c r="AM24" i="7"/>
  <c r="J20"/>
  <c r="CR51"/>
  <c r="CR58" s="1"/>
  <c r="CR60" s="1"/>
  <c r="CR65" s="1"/>
  <c r="CS51"/>
  <c r="CS58" s="1"/>
  <c r="CT51"/>
  <c r="CU51"/>
  <c r="CU58" s="1"/>
  <c r="CU60" s="1"/>
  <c r="CU65" s="1"/>
  <c r="CV51"/>
  <c r="CV58" s="1"/>
  <c r="CX51"/>
  <c r="CX58" s="1"/>
  <c r="CY51"/>
  <c r="CY58" s="1"/>
  <c r="CY60" s="1"/>
  <c r="CY65" s="1"/>
  <c r="CR15"/>
  <c r="CS15"/>
  <c r="CT15"/>
  <c r="CU15"/>
  <c r="CV15"/>
  <c r="CW15" s="1"/>
  <c r="CX15"/>
  <c r="CY15"/>
  <c r="CR17"/>
  <c r="CS17"/>
  <c r="CT17"/>
  <c r="CU17"/>
  <c r="CV17"/>
  <c r="CX17"/>
  <c r="CX38" s="1"/>
  <c r="CY17"/>
  <c r="CY38" s="1"/>
  <c r="CY42" s="1"/>
  <c r="BK11"/>
  <c r="BK67"/>
  <c r="BK59"/>
  <c r="BK54"/>
  <c r="BK53"/>
  <c r="BK49"/>
  <c r="BK45"/>
  <c r="BK16"/>
  <c r="BK14"/>
  <c r="BK13"/>
  <c r="BK12"/>
  <c r="BJ67"/>
  <c r="BJ49"/>
  <c r="BJ45"/>
  <c r="BJ16"/>
  <c r="BJ13"/>
  <c r="BJ12"/>
  <c r="BJ11"/>
  <c r="BH51"/>
  <c r="BH58" s="1"/>
  <c r="BH60" s="1"/>
  <c r="BI51"/>
  <c r="BI58" s="1"/>
  <c r="BI60" s="1"/>
  <c r="BI65" s="1"/>
  <c r="BH15"/>
  <c r="BH17" s="1"/>
  <c r="BI15"/>
  <c r="BI17" s="1"/>
  <c r="BI38" s="1"/>
  <c r="BI42" s="1"/>
  <c r="BJ15"/>
  <c r="Q67"/>
  <c r="O51"/>
  <c r="O58" s="1"/>
  <c r="P51"/>
  <c r="P58" s="1"/>
  <c r="P60" s="1"/>
  <c r="P65" s="1"/>
  <c r="N34"/>
  <c r="O34"/>
  <c r="P34"/>
  <c r="N24"/>
  <c r="O24"/>
  <c r="P24"/>
  <c r="N20"/>
  <c r="N26" s="1"/>
  <c r="O20"/>
  <c r="P20"/>
  <c r="P26" s="1"/>
  <c r="Q14"/>
  <c r="Q13"/>
  <c r="Q12"/>
  <c r="Q11"/>
  <c r="P15"/>
  <c r="O15"/>
  <c r="O17" s="1"/>
  <c r="BL67"/>
  <c r="BL59"/>
  <c r="BL54"/>
  <c r="BL53"/>
  <c r="BM53" s="1"/>
  <c r="BL49"/>
  <c r="BL45"/>
  <c r="BL16"/>
  <c r="BL14"/>
  <c r="BM14" s="1"/>
  <c r="BL13"/>
  <c r="BL12"/>
  <c r="BL11"/>
  <c r="AN67"/>
  <c r="AM67"/>
  <c r="AO67" s="1"/>
  <c r="AE51"/>
  <c r="AE58" s="1"/>
  <c r="AE60" s="1"/>
  <c r="AE65" s="1"/>
  <c r="AE64"/>
  <c r="AB51"/>
  <c r="AB58"/>
  <c r="AB60" s="1"/>
  <c r="AB65" s="1"/>
  <c r="AC65" s="1"/>
  <c r="AB64"/>
  <c r="AD51"/>
  <c r="AD58"/>
  <c r="AD60" s="1"/>
  <c r="AD65" s="1"/>
  <c r="AD64"/>
  <c r="AA51"/>
  <c r="AA58" s="1"/>
  <c r="AA60" s="1"/>
  <c r="AA65" s="1"/>
  <c r="AA64"/>
  <c r="AN49"/>
  <c r="AN45"/>
  <c r="AM45"/>
  <c r="AO45"/>
  <c r="AE41"/>
  <c r="AB41"/>
  <c r="AD41"/>
  <c r="AA41"/>
  <c r="AN16"/>
  <c r="AM16"/>
  <c r="AO16" s="1"/>
  <c r="AN14"/>
  <c r="AM14"/>
  <c r="AO14"/>
  <c r="AN13"/>
  <c r="AN12"/>
  <c r="AN11"/>
  <c r="J67"/>
  <c r="I67"/>
  <c r="BN67" s="1"/>
  <c r="J59"/>
  <c r="BO59" s="1"/>
  <c r="I59"/>
  <c r="BN59" s="1"/>
  <c r="BO54"/>
  <c r="BN54"/>
  <c r="BO53"/>
  <c r="BN53"/>
  <c r="J49"/>
  <c r="I49"/>
  <c r="J45"/>
  <c r="I45"/>
  <c r="BN45" s="1"/>
  <c r="J37"/>
  <c r="I37"/>
  <c r="J36"/>
  <c r="I36"/>
  <c r="J35"/>
  <c r="I35"/>
  <c r="J16"/>
  <c r="I16"/>
  <c r="BN16" s="1"/>
  <c r="J14"/>
  <c r="I14"/>
  <c r="BN14" s="1"/>
  <c r="J13"/>
  <c r="I13"/>
  <c r="J12"/>
  <c r="I12"/>
  <c r="J11"/>
  <c r="I11"/>
  <c r="CD59"/>
  <c r="CC59"/>
  <c r="AK51"/>
  <c r="AK58" s="1"/>
  <c r="AK60" s="1"/>
  <c r="AK15"/>
  <c r="AK17"/>
  <c r="DW59"/>
  <c r="DV59"/>
  <c r="DW35"/>
  <c r="DV35"/>
  <c r="DW16"/>
  <c r="DV16"/>
  <c r="DW14"/>
  <c r="DV14"/>
  <c r="DK67"/>
  <c r="DW67" s="1"/>
  <c r="DK54"/>
  <c r="DW54" s="1"/>
  <c r="DK53"/>
  <c r="DW53" s="1"/>
  <c r="DK49"/>
  <c r="DW49" s="1"/>
  <c r="DK45"/>
  <c r="DW45" s="1"/>
  <c r="DK13"/>
  <c r="DW13" s="1"/>
  <c r="DK12"/>
  <c r="DW12" s="1"/>
  <c r="DK11"/>
  <c r="DW11" s="1"/>
  <c r="DJ67"/>
  <c r="DV67" s="1"/>
  <c r="DJ54"/>
  <c r="DV54" s="1"/>
  <c r="DJ53"/>
  <c r="DV53" s="1"/>
  <c r="DJ49"/>
  <c r="DV49" s="1"/>
  <c r="DJ45"/>
  <c r="DV45" s="1"/>
  <c r="DJ13"/>
  <c r="DV13" s="1"/>
  <c r="DJ12"/>
  <c r="DV12" s="1"/>
  <c r="DJ11"/>
  <c r="DV11" s="1"/>
  <c r="DT51"/>
  <c r="DS51"/>
  <c r="DQ51"/>
  <c r="DP51"/>
  <c r="DN51"/>
  <c r="DM51"/>
  <c r="DK51"/>
  <c r="DJ51"/>
  <c r="DH51"/>
  <c r="DG51"/>
  <c r="DE51"/>
  <c r="DD51"/>
  <c r="DW64"/>
  <c r="DV64"/>
  <c r="DW20"/>
  <c r="DW24"/>
  <c r="DW26"/>
  <c r="DW34"/>
  <c r="DW41"/>
  <c r="DV20"/>
  <c r="DV24"/>
  <c r="DV26" s="1"/>
  <c r="DV34"/>
  <c r="DV41"/>
  <c r="DX14"/>
  <c r="DU67"/>
  <c r="DR67"/>
  <c r="DT58"/>
  <c r="DT60" s="1"/>
  <c r="DT65" s="1"/>
  <c r="DT64"/>
  <c r="DS58"/>
  <c r="DS60" s="1"/>
  <c r="DS65" s="1"/>
  <c r="DS64"/>
  <c r="DU65"/>
  <c r="DQ58"/>
  <c r="DQ60"/>
  <c r="DQ64"/>
  <c r="DQ65"/>
  <c r="DP58"/>
  <c r="DP60"/>
  <c r="DP64"/>
  <c r="DP65"/>
  <c r="DU58"/>
  <c r="DR58"/>
  <c r="DR54"/>
  <c r="DR53"/>
  <c r="DU51"/>
  <c r="DR51"/>
  <c r="DU49"/>
  <c r="DR49"/>
  <c r="DT15"/>
  <c r="DT17" s="1"/>
  <c r="DT38" s="1"/>
  <c r="DT20"/>
  <c r="DT24"/>
  <c r="DT26"/>
  <c r="DT34"/>
  <c r="DT41"/>
  <c r="DS15"/>
  <c r="DS17"/>
  <c r="DS20"/>
  <c r="DS24"/>
  <c r="DS26" s="1"/>
  <c r="DS34"/>
  <c r="DS41"/>
  <c r="DQ15"/>
  <c r="DQ17"/>
  <c r="DQ20"/>
  <c r="DQ24"/>
  <c r="DQ26" s="1"/>
  <c r="DQ34"/>
  <c r="DQ41"/>
  <c r="DP15"/>
  <c r="DP20"/>
  <c r="DP24"/>
  <c r="DP26"/>
  <c r="DP34"/>
  <c r="DP41"/>
  <c r="DU17"/>
  <c r="DU14"/>
  <c r="DR14"/>
  <c r="DU13"/>
  <c r="DR13"/>
  <c r="DU12"/>
  <c r="DR12"/>
  <c r="DU11"/>
  <c r="DR11"/>
  <c r="DO67"/>
  <c r="DL67"/>
  <c r="DN58"/>
  <c r="DN60" s="1"/>
  <c r="DN65" s="1"/>
  <c r="DN64"/>
  <c r="DM58"/>
  <c r="DM60" s="1"/>
  <c r="DM65" s="1"/>
  <c r="DM64"/>
  <c r="DO65"/>
  <c r="DK58"/>
  <c r="DK60"/>
  <c r="DK64"/>
  <c r="DK65"/>
  <c r="DJ58"/>
  <c r="DJ60"/>
  <c r="DJ64"/>
  <c r="DJ65"/>
  <c r="DO58"/>
  <c r="DL58"/>
  <c r="DO54"/>
  <c r="DL54"/>
  <c r="DO53"/>
  <c r="DL53"/>
  <c r="DO51"/>
  <c r="DL51"/>
  <c r="DO49"/>
  <c r="DL49"/>
  <c r="DL45"/>
  <c r="DN15"/>
  <c r="DN17"/>
  <c r="DN20"/>
  <c r="DN24"/>
  <c r="DN26" s="1"/>
  <c r="DN34"/>
  <c r="DN41"/>
  <c r="DM15"/>
  <c r="DM20"/>
  <c r="DM24"/>
  <c r="DM26"/>
  <c r="DM34"/>
  <c r="DM41"/>
  <c r="DK15"/>
  <c r="DK17" s="1"/>
  <c r="DK20"/>
  <c r="DK24"/>
  <c r="DK26"/>
  <c r="DK34"/>
  <c r="DK38"/>
  <c r="DK41"/>
  <c r="DK42"/>
  <c r="DJ15"/>
  <c r="DJ17"/>
  <c r="DJ20"/>
  <c r="DJ24"/>
  <c r="DJ26" s="1"/>
  <c r="DJ34"/>
  <c r="DJ41"/>
  <c r="DL15"/>
  <c r="DO14"/>
  <c r="DO13"/>
  <c r="DL13"/>
  <c r="DO12"/>
  <c r="DL12"/>
  <c r="DO11"/>
  <c r="DL11"/>
  <c r="DH58"/>
  <c r="DH60" s="1"/>
  <c r="DH64"/>
  <c r="DG58"/>
  <c r="DG60" s="1"/>
  <c r="DG65" s="1"/>
  <c r="DG64"/>
  <c r="DI54"/>
  <c r="DI53"/>
  <c r="DI51"/>
  <c r="DI49"/>
  <c r="DI45"/>
  <c r="DH15"/>
  <c r="DH20"/>
  <c r="DH24"/>
  <c r="DH26"/>
  <c r="DH34"/>
  <c r="DH41"/>
  <c r="DG15"/>
  <c r="DG17"/>
  <c r="DG20"/>
  <c r="DG24"/>
  <c r="DG26" s="1"/>
  <c r="DG34"/>
  <c r="DG41"/>
  <c r="DI14"/>
  <c r="DI13"/>
  <c r="DE58"/>
  <c r="DE60" s="1"/>
  <c r="DE64"/>
  <c r="DD58"/>
  <c r="DD60" s="1"/>
  <c r="DD64"/>
  <c r="DF58"/>
  <c r="DF51"/>
  <c r="DF49"/>
  <c r="DF45"/>
  <c r="DE15"/>
  <c r="DE20"/>
  <c r="DE24"/>
  <c r="DE26"/>
  <c r="DE34"/>
  <c r="DE41"/>
  <c r="DD15"/>
  <c r="DD17"/>
  <c r="DD20"/>
  <c r="DD24"/>
  <c r="DD26" s="1"/>
  <c r="DD34"/>
  <c r="DD41"/>
  <c r="DF13"/>
  <c r="AM49"/>
  <c r="AO49" s="1"/>
  <c r="AM13"/>
  <c r="AO13" s="1"/>
  <c r="AM12"/>
  <c r="AO12" s="1"/>
  <c r="AM11"/>
  <c r="BM67"/>
  <c r="BM49"/>
  <c r="BM45"/>
  <c r="BM16"/>
  <c r="BM13"/>
  <c r="BM12"/>
  <c r="F51"/>
  <c r="C51"/>
  <c r="I51" s="1"/>
  <c r="CM67"/>
  <c r="DB59"/>
  <c r="DA59"/>
  <c r="DB54"/>
  <c r="DA54"/>
  <c r="CM53"/>
  <c r="CL53"/>
  <c r="DA53" s="1"/>
  <c r="CM50"/>
  <c r="CL50"/>
  <c r="CM49"/>
  <c r="CM14"/>
  <c r="CM13"/>
  <c r="CM12"/>
  <c r="CM11"/>
  <c r="CL67"/>
  <c r="CL49"/>
  <c r="CI14"/>
  <c r="CL14" s="1"/>
  <c r="CL13"/>
  <c r="CL12"/>
  <c r="CL11"/>
  <c r="CD67"/>
  <c r="CC67"/>
  <c r="CE67" s="1"/>
  <c r="CD49"/>
  <c r="CC49"/>
  <c r="CC51" s="1"/>
  <c r="CD45"/>
  <c r="CC45"/>
  <c r="CE45" s="1"/>
  <c r="CC41"/>
  <c r="CD35"/>
  <c r="CC24"/>
  <c r="CC20"/>
  <c r="CD16"/>
  <c r="CC16"/>
  <c r="CE16" s="1"/>
  <c r="CD14"/>
  <c r="CC14"/>
  <c r="CD13"/>
  <c r="CC13"/>
  <c r="CC15" s="1"/>
  <c r="CD12"/>
  <c r="CC12"/>
  <c r="CD11"/>
  <c r="CC11"/>
  <c r="CK67"/>
  <c r="CM51"/>
  <c r="CM58" s="1"/>
  <c r="CM60" s="1"/>
  <c r="CL64"/>
  <c r="CJ51"/>
  <c r="CJ58" s="1"/>
  <c r="CJ60" s="1"/>
  <c r="CJ64"/>
  <c r="CI51"/>
  <c r="CI58"/>
  <c r="CI60" s="1"/>
  <c r="CI64"/>
  <c r="CK58"/>
  <c r="CK49"/>
  <c r="CM20"/>
  <c r="CM24"/>
  <c r="CM26"/>
  <c r="CM34"/>
  <c r="CM41"/>
  <c r="CL34"/>
  <c r="CJ15"/>
  <c r="CJ20"/>
  <c r="CJ24"/>
  <c r="CJ26"/>
  <c r="CJ34"/>
  <c r="CJ41"/>
  <c r="CI15"/>
  <c r="CI17"/>
  <c r="CI20"/>
  <c r="CI24"/>
  <c r="CI26" s="1"/>
  <c r="CI34"/>
  <c r="CI41"/>
  <c r="CK14"/>
  <c r="CK13"/>
  <c r="CK12"/>
  <c r="CK11"/>
  <c r="CH67"/>
  <c r="CB67"/>
  <c r="BY67"/>
  <c r="BV67"/>
  <c r="BS67"/>
  <c r="CG51"/>
  <c r="CG64"/>
  <c r="CF51"/>
  <c r="CF58"/>
  <c r="CF60" s="1"/>
  <c r="CF64"/>
  <c r="CD51"/>
  <c r="CD58"/>
  <c r="CD64"/>
  <c r="CC64"/>
  <c r="CA51"/>
  <c r="CA64"/>
  <c r="BZ51"/>
  <c r="BZ58"/>
  <c r="BZ60" s="1"/>
  <c r="BZ65" s="1"/>
  <c r="BZ64"/>
  <c r="BX51"/>
  <c r="BX58"/>
  <c r="BX64"/>
  <c r="BW51"/>
  <c r="BW58" s="1"/>
  <c r="BW60" s="1"/>
  <c r="BW65" s="1"/>
  <c r="BW64"/>
  <c r="BU51"/>
  <c r="BU64"/>
  <c r="BT51"/>
  <c r="BT58"/>
  <c r="BT60" s="1"/>
  <c r="BT64"/>
  <c r="BR51"/>
  <c r="BR58"/>
  <c r="BR64"/>
  <c r="BQ51"/>
  <c r="BQ58" s="1"/>
  <c r="BQ60"/>
  <c r="BQ64"/>
  <c r="BQ65"/>
  <c r="CH53"/>
  <c r="BS51"/>
  <c r="CH49"/>
  <c r="CE49"/>
  <c r="CB49"/>
  <c r="BY49"/>
  <c r="BV49"/>
  <c r="BS49"/>
  <c r="CB45"/>
  <c r="BY45"/>
  <c r="BV45"/>
  <c r="CG15"/>
  <c r="CG17"/>
  <c r="CG20"/>
  <c r="CG24"/>
  <c r="CG26" s="1"/>
  <c r="CG34"/>
  <c r="CG41"/>
  <c r="CF15"/>
  <c r="CF17" s="1"/>
  <c r="CF38" s="1"/>
  <c r="CF42" s="1"/>
  <c r="CF20"/>
  <c r="CF24"/>
  <c r="CF26"/>
  <c r="CF34"/>
  <c r="CF41"/>
  <c r="CD15"/>
  <c r="CD17" s="1"/>
  <c r="CD20"/>
  <c r="CD24"/>
  <c r="CD26"/>
  <c r="CD34"/>
  <c r="CD41"/>
  <c r="CC17"/>
  <c r="CC34"/>
  <c r="CA15"/>
  <c r="CA17"/>
  <c r="CA20"/>
  <c r="CA24"/>
  <c r="CA26" s="1"/>
  <c r="CA34"/>
  <c r="CA41"/>
  <c r="BZ15"/>
  <c r="BZ17" s="1"/>
  <c r="BZ20"/>
  <c r="BZ24"/>
  <c r="BZ26"/>
  <c r="BZ34"/>
  <c r="BZ38"/>
  <c r="BZ41"/>
  <c r="BZ42"/>
  <c r="BX15"/>
  <c r="BX17" s="1"/>
  <c r="BX20"/>
  <c r="BX24"/>
  <c r="BX26"/>
  <c r="BX34"/>
  <c r="BX38"/>
  <c r="BX41"/>
  <c r="BX42"/>
  <c r="BW15"/>
  <c r="BW17"/>
  <c r="BW20"/>
  <c r="BW24"/>
  <c r="BW26" s="1"/>
  <c r="BW34"/>
  <c r="BW41"/>
  <c r="BU15"/>
  <c r="BU17"/>
  <c r="BU20"/>
  <c r="BU24"/>
  <c r="BU26" s="1"/>
  <c r="BU34"/>
  <c r="BU41"/>
  <c r="BT15"/>
  <c r="BT17" s="1"/>
  <c r="BT38" s="1"/>
  <c r="BT42" s="1"/>
  <c r="BT20"/>
  <c r="BT24"/>
  <c r="BT26"/>
  <c r="BT34"/>
  <c r="BT41"/>
  <c r="BR15"/>
  <c r="BR17" s="1"/>
  <c r="BR38" s="1"/>
  <c r="BR20"/>
  <c r="BR24"/>
  <c r="BR26"/>
  <c r="BR34"/>
  <c r="BR41"/>
  <c r="BQ15"/>
  <c r="BQ17"/>
  <c r="BQ20"/>
  <c r="BQ24"/>
  <c r="BQ26" s="1"/>
  <c r="BQ34"/>
  <c r="BQ41"/>
  <c r="CE17"/>
  <c r="BY17"/>
  <c r="BS17"/>
  <c r="CB16"/>
  <c r="BY16"/>
  <c r="BV16"/>
  <c r="CE15"/>
  <c r="CB15"/>
  <c r="BY15"/>
  <c r="BS15"/>
  <c r="CH14"/>
  <c r="CE14"/>
  <c r="CB14"/>
  <c r="BY14"/>
  <c r="BV14"/>
  <c r="BS14"/>
  <c r="CH13"/>
  <c r="CE13"/>
  <c r="CB13"/>
  <c r="BY13"/>
  <c r="BV13"/>
  <c r="BS13"/>
  <c r="CH12"/>
  <c r="CE12"/>
  <c r="CB12"/>
  <c r="BY12"/>
  <c r="BV12"/>
  <c r="BS12"/>
  <c r="CH11"/>
  <c r="CE11"/>
  <c r="CB11"/>
  <c r="BY11"/>
  <c r="BV11"/>
  <c r="BS11"/>
  <c r="BD67"/>
  <c r="BA67"/>
  <c r="AX67"/>
  <c r="AU67"/>
  <c r="BF51"/>
  <c r="BF58"/>
  <c r="BF60" s="1"/>
  <c r="BF64"/>
  <c r="BE51"/>
  <c r="BE58" s="1"/>
  <c r="BE60" s="1"/>
  <c r="BE65" s="1"/>
  <c r="BE64"/>
  <c r="BC51"/>
  <c r="BC58" s="1"/>
  <c r="BC64"/>
  <c r="BB51"/>
  <c r="BB58"/>
  <c r="BB60" s="1"/>
  <c r="BB65" s="1"/>
  <c r="BB64"/>
  <c r="AZ51"/>
  <c r="AZ58"/>
  <c r="AZ60" s="1"/>
  <c r="AZ64"/>
  <c r="AY51"/>
  <c r="AY58" s="1"/>
  <c r="AY60" s="1"/>
  <c r="AY65" s="1"/>
  <c r="AY64"/>
  <c r="AW51"/>
  <c r="AW58" s="1"/>
  <c r="AW64"/>
  <c r="AV51"/>
  <c r="AV58"/>
  <c r="AV60" s="1"/>
  <c r="AV65" s="1"/>
  <c r="AV64"/>
  <c r="AT51"/>
  <c r="AT58"/>
  <c r="AT60" s="1"/>
  <c r="AT65" s="1"/>
  <c r="AT64"/>
  <c r="AS51"/>
  <c r="AS58" s="1"/>
  <c r="AS60" s="1"/>
  <c r="AS65" s="1"/>
  <c r="AS64"/>
  <c r="AU60"/>
  <c r="AU58"/>
  <c r="BP53"/>
  <c r="BD51"/>
  <c r="AX51"/>
  <c r="BD49"/>
  <c r="BA49"/>
  <c r="AX49"/>
  <c r="AU49"/>
  <c r="BG45"/>
  <c r="BD45"/>
  <c r="BA45"/>
  <c r="AX45"/>
  <c r="AU45"/>
  <c r="BF15"/>
  <c r="BF17"/>
  <c r="BF20"/>
  <c r="BF24"/>
  <c r="BF26" s="1"/>
  <c r="BF34"/>
  <c r="BF41"/>
  <c r="BE15"/>
  <c r="BE17" s="1"/>
  <c r="BE20"/>
  <c r="BE24"/>
  <c r="BE26"/>
  <c r="BE34"/>
  <c r="BE38"/>
  <c r="BE41"/>
  <c r="BE42"/>
  <c r="BC15"/>
  <c r="BC20"/>
  <c r="BC24"/>
  <c r="BC26"/>
  <c r="BC34"/>
  <c r="BC41"/>
  <c r="BB15"/>
  <c r="BB17"/>
  <c r="BB20"/>
  <c r="BB24"/>
  <c r="BB26" s="1"/>
  <c r="BB34"/>
  <c r="BB41"/>
  <c r="AZ15"/>
  <c r="AZ17"/>
  <c r="AZ20"/>
  <c r="AZ24"/>
  <c r="AZ26" s="1"/>
  <c r="AZ34"/>
  <c r="AZ41"/>
  <c r="AY15"/>
  <c r="AY17" s="1"/>
  <c r="AY38" s="1"/>
  <c r="AY42" s="1"/>
  <c r="AY20"/>
  <c r="AY24"/>
  <c r="AY26"/>
  <c r="AY34"/>
  <c r="AY41"/>
  <c r="AW15"/>
  <c r="AW20"/>
  <c r="AW24"/>
  <c r="AW26"/>
  <c r="AW34"/>
  <c r="AW41"/>
  <c r="AV15"/>
  <c r="AV17"/>
  <c r="AV20"/>
  <c r="AV24"/>
  <c r="AV26" s="1"/>
  <c r="AV34"/>
  <c r="AV41"/>
  <c r="AT15"/>
  <c r="AT17"/>
  <c r="AT20"/>
  <c r="AT24"/>
  <c r="AT26" s="1"/>
  <c r="AT34"/>
  <c r="AT41"/>
  <c r="AS15"/>
  <c r="AS17" s="1"/>
  <c r="AS20"/>
  <c r="AS24"/>
  <c r="AS26"/>
  <c r="AS34"/>
  <c r="AS38"/>
  <c r="AS41"/>
  <c r="AS42"/>
  <c r="BD16"/>
  <c r="BA16"/>
  <c r="AX16"/>
  <c r="AU16"/>
  <c r="BG15"/>
  <c r="AU15"/>
  <c r="BA14"/>
  <c r="AX14"/>
  <c r="AU14"/>
  <c r="BG13"/>
  <c r="BD13"/>
  <c r="BA13"/>
  <c r="AX13"/>
  <c r="AU13"/>
  <c r="BD12"/>
  <c r="BA12"/>
  <c r="AX12"/>
  <c r="AU12"/>
  <c r="BD11"/>
  <c r="BA11"/>
  <c r="AX11"/>
  <c r="AU11"/>
  <c r="AR67"/>
  <c r="AI67"/>
  <c r="AF67"/>
  <c r="AC67"/>
  <c r="Z67"/>
  <c r="AQ51"/>
  <c r="AQ64"/>
  <c r="AP51"/>
  <c r="AP58"/>
  <c r="AP60" s="1"/>
  <c r="AP64"/>
  <c r="AK64"/>
  <c r="AJ51"/>
  <c r="AJ58" s="1"/>
  <c r="AJ60"/>
  <c r="AL60" s="1"/>
  <c r="AJ64"/>
  <c r="AJ65"/>
  <c r="AH51"/>
  <c r="AH58"/>
  <c r="AH60" s="1"/>
  <c r="AH64"/>
  <c r="AG51"/>
  <c r="AG58" s="1"/>
  <c r="AG60" s="1"/>
  <c r="AG65" s="1"/>
  <c r="AG64"/>
  <c r="AF65"/>
  <c r="Y51"/>
  <c r="Y64"/>
  <c r="X51"/>
  <c r="X58"/>
  <c r="X60" s="1"/>
  <c r="X65" s="1"/>
  <c r="X64"/>
  <c r="AF60"/>
  <c r="AI58"/>
  <c r="AF58"/>
  <c r="AC58"/>
  <c r="AR53"/>
  <c r="AI51"/>
  <c r="AF51"/>
  <c r="AC51"/>
  <c r="AR49"/>
  <c r="AI49"/>
  <c r="AF49"/>
  <c r="AC49"/>
  <c r="Z49"/>
  <c r="AR45"/>
  <c r="AL45"/>
  <c r="AI45"/>
  <c r="AF45"/>
  <c r="AC45"/>
  <c r="Z45"/>
  <c r="AQ15"/>
  <c r="AQ17"/>
  <c r="AQ20"/>
  <c r="AQ24"/>
  <c r="AQ26" s="1"/>
  <c r="AQ34"/>
  <c r="AQ41"/>
  <c r="AP15"/>
  <c r="AP17" s="1"/>
  <c r="AP38" s="1"/>
  <c r="AP42" s="1"/>
  <c r="AP20"/>
  <c r="AP24"/>
  <c r="AP26"/>
  <c r="AP34"/>
  <c r="AP41"/>
  <c r="AK20"/>
  <c r="AK24"/>
  <c r="AK26"/>
  <c r="AK34"/>
  <c r="AK41"/>
  <c r="AJ15"/>
  <c r="AJ17"/>
  <c r="AJ20"/>
  <c r="AJ24"/>
  <c r="AJ26" s="1"/>
  <c r="AJ34"/>
  <c r="AJ41"/>
  <c r="AH15"/>
  <c r="AH17" s="1"/>
  <c r="AH20"/>
  <c r="AH24"/>
  <c r="AH26"/>
  <c r="AH34"/>
  <c r="AH38"/>
  <c r="AH41"/>
  <c r="AH42"/>
  <c r="AG15"/>
  <c r="AG17"/>
  <c r="AG20"/>
  <c r="AG24"/>
  <c r="AG26" s="1"/>
  <c r="AG34"/>
  <c r="AG41"/>
  <c r="AE15"/>
  <c r="AE17"/>
  <c r="AE20"/>
  <c r="AE24"/>
  <c r="AE26" s="1"/>
  <c r="AE34"/>
  <c r="AD15"/>
  <c r="AD20"/>
  <c r="AD24"/>
  <c r="AD26"/>
  <c r="AD34"/>
  <c r="AB15"/>
  <c r="AB17" s="1"/>
  <c r="AB20"/>
  <c r="AB24"/>
  <c r="AB26"/>
  <c r="AB34"/>
  <c r="AB38"/>
  <c r="AA15"/>
  <c r="AA17"/>
  <c r="AA20"/>
  <c r="AA24"/>
  <c r="AA26" s="1"/>
  <c r="AA34"/>
  <c r="Y15"/>
  <c r="Y17"/>
  <c r="Y20"/>
  <c r="Y24"/>
  <c r="Y26" s="1"/>
  <c r="Y34"/>
  <c r="Y41"/>
  <c r="X15"/>
  <c r="X20"/>
  <c r="X24"/>
  <c r="X26"/>
  <c r="X34"/>
  <c r="X41"/>
  <c r="AL17"/>
  <c r="AI16"/>
  <c r="AF16"/>
  <c r="AC16"/>
  <c r="AR15"/>
  <c r="AL15"/>
  <c r="AI15"/>
  <c r="AC15"/>
  <c r="AR14"/>
  <c r="AF14"/>
  <c r="AC14"/>
  <c r="AR13"/>
  <c r="AL13"/>
  <c r="AI13"/>
  <c r="AF13"/>
  <c r="AC13"/>
  <c r="Z13"/>
  <c r="AR12"/>
  <c r="AI12"/>
  <c r="AF12"/>
  <c r="AC12"/>
  <c r="Z12"/>
  <c r="AR11"/>
  <c r="AI11"/>
  <c r="AF11"/>
  <c r="AC11"/>
  <c r="Z11"/>
  <c r="CQ67"/>
  <c r="W67"/>
  <c r="CP51"/>
  <c r="CP58"/>
  <c r="CP64"/>
  <c r="CO51"/>
  <c r="CO64"/>
  <c r="V51"/>
  <c r="V58" s="1"/>
  <c r="V60" s="1"/>
  <c r="V64"/>
  <c r="U51"/>
  <c r="U58"/>
  <c r="U60" s="1"/>
  <c r="U64"/>
  <c r="W51"/>
  <c r="CQ49"/>
  <c r="W49"/>
  <c r="W45"/>
  <c r="CP15"/>
  <c r="CP20"/>
  <c r="CP24"/>
  <c r="CP26"/>
  <c r="CP34"/>
  <c r="CP41"/>
  <c r="CO15"/>
  <c r="CO17"/>
  <c r="CO20"/>
  <c r="CO24"/>
  <c r="CO34"/>
  <c r="CO41"/>
  <c r="V15"/>
  <c r="V17"/>
  <c r="V20"/>
  <c r="V24"/>
  <c r="V26" s="1"/>
  <c r="V34"/>
  <c r="V41"/>
  <c r="U15"/>
  <c r="U20"/>
  <c r="U24"/>
  <c r="U26"/>
  <c r="U34"/>
  <c r="U41"/>
  <c r="CQ14"/>
  <c r="W14"/>
  <c r="CQ13"/>
  <c r="W13"/>
  <c r="CQ12"/>
  <c r="W12"/>
  <c r="CQ11"/>
  <c r="W11"/>
  <c r="T67"/>
  <c r="S51"/>
  <c r="S58"/>
  <c r="S64"/>
  <c r="R51"/>
  <c r="R58" s="1"/>
  <c r="R60" s="1"/>
  <c r="R65" s="1"/>
  <c r="R64"/>
  <c r="T49"/>
  <c r="T45"/>
  <c r="S15"/>
  <c r="S17"/>
  <c r="S20"/>
  <c r="S24"/>
  <c r="S26" s="1"/>
  <c r="S34"/>
  <c r="S41"/>
  <c r="R15"/>
  <c r="R20"/>
  <c r="R24"/>
  <c r="R26"/>
  <c r="R34"/>
  <c r="R41"/>
  <c r="T16"/>
  <c r="T14"/>
  <c r="T13"/>
  <c r="T12"/>
  <c r="T11"/>
  <c r="N67"/>
  <c r="M51"/>
  <c r="M58"/>
  <c r="M64"/>
  <c r="L51"/>
  <c r="L58" s="1"/>
  <c r="L60" s="1"/>
  <c r="L65" s="1"/>
  <c r="L64"/>
  <c r="N49"/>
  <c r="N45"/>
  <c r="M15"/>
  <c r="M17"/>
  <c r="M20"/>
  <c r="M24"/>
  <c r="M26" s="1"/>
  <c r="M34"/>
  <c r="M41"/>
  <c r="L15"/>
  <c r="L20"/>
  <c r="L24"/>
  <c r="L26"/>
  <c r="L34"/>
  <c r="L41"/>
  <c r="N16"/>
  <c r="N14"/>
  <c r="N13"/>
  <c r="N12"/>
  <c r="N11"/>
  <c r="G51"/>
  <c r="H51" s="1"/>
  <c r="F24"/>
  <c r="G24"/>
  <c r="CR24"/>
  <c r="CS24"/>
  <c r="CT24"/>
  <c r="CU24"/>
  <c r="CV24"/>
  <c r="CW24" s="1"/>
  <c r="F20"/>
  <c r="F26" s="1"/>
  <c r="F38" s="1"/>
  <c r="F42" s="1"/>
  <c r="G20"/>
  <c r="CR20"/>
  <c r="CR26" s="1"/>
  <c r="CS20"/>
  <c r="CT20"/>
  <c r="CU20"/>
  <c r="CV20"/>
  <c r="F15"/>
  <c r="F17" s="1"/>
  <c r="G15"/>
  <c r="H15"/>
  <c r="G26"/>
  <c r="CS26"/>
  <c r="CU26"/>
  <c r="D51"/>
  <c r="D58"/>
  <c r="E45"/>
  <c r="E49"/>
  <c r="E67"/>
  <c r="D34"/>
  <c r="C34"/>
  <c r="D24"/>
  <c r="J24" s="1"/>
  <c r="C24"/>
  <c r="I24" s="1"/>
  <c r="D20"/>
  <c r="D26"/>
  <c r="C20"/>
  <c r="C26"/>
  <c r="E51"/>
  <c r="C15"/>
  <c r="D15"/>
  <c r="D10"/>
  <c r="E10"/>
  <c r="F10" s="1"/>
  <c r="G10" s="1"/>
  <c r="H10" s="1"/>
  <c r="D17"/>
  <c r="G17"/>
  <c r="G58"/>
  <c r="G60"/>
  <c r="F58"/>
  <c r="F60"/>
  <c r="F65" s="1"/>
  <c r="H67"/>
  <c r="G64"/>
  <c r="G65"/>
  <c r="F64"/>
  <c r="D64"/>
  <c r="C64"/>
  <c r="I64" s="1"/>
  <c r="H49"/>
  <c r="H45"/>
  <c r="G41"/>
  <c r="F41"/>
  <c r="D41"/>
  <c r="J41" s="1"/>
  <c r="C41"/>
  <c r="I41" s="1"/>
  <c r="G34"/>
  <c r="F34"/>
  <c r="H16"/>
  <c r="H14"/>
  <c r="E14"/>
  <c r="H13"/>
  <c r="E13"/>
  <c r="H12"/>
  <c r="E12"/>
  <c r="H11"/>
  <c r="E11"/>
  <c r="H17"/>
  <c r="H58"/>
  <c r="C17"/>
  <c r="G38"/>
  <c r="CD38" l="1"/>
  <c r="V65"/>
  <c r="W60"/>
  <c r="G42"/>
  <c r="H42" s="1"/>
  <c r="H38"/>
  <c r="D38"/>
  <c r="E17"/>
  <c r="J15"/>
  <c r="K15" s="1"/>
  <c r="E15"/>
  <c r="CW20"/>
  <c r="CV26"/>
  <c r="CW26" s="1"/>
  <c r="L17"/>
  <c r="L38" s="1"/>
  <c r="L42" s="1"/>
  <c r="N15"/>
  <c r="M60"/>
  <c r="N58"/>
  <c r="R17"/>
  <c r="R38" s="1"/>
  <c r="R42" s="1"/>
  <c r="T15"/>
  <c r="S60"/>
  <c r="T58"/>
  <c r="V38"/>
  <c r="CP17"/>
  <c r="CO58"/>
  <c r="CQ51"/>
  <c r="CP60"/>
  <c r="CQ58"/>
  <c r="Y38"/>
  <c r="AA38"/>
  <c r="AA42" s="1"/>
  <c r="AB42"/>
  <c r="AC38"/>
  <c r="AG38"/>
  <c r="AG42" s="1"/>
  <c r="AI42" s="1"/>
  <c r="AI38"/>
  <c r="AJ38"/>
  <c r="AJ42" s="1"/>
  <c r="AH65"/>
  <c r="AI65" s="1"/>
  <c r="AI60"/>
  <c r="AQ58"/>
  <c r="AR51"/>
  <c r="AT38"/>
  <c r="AU17"/>
  <c r="AW17"/>
  <c r="AX15"/>
  <c r="BB38"/>
  <c r="BB42" s="1"/>
  <c r="BF38"/>
  <c r="BG17"/>
  <c r="AU65"/>
  <c r="AX58"/>
  <c r="AW60"/>
  <c r="AZ65"/>
  <c r="BA65" s="1"/>
  <c r="BA60"/>
  <c r="BD58"/>
  <c r="BC60"/>
  <c r="BF65"/>
  <c r="BG65" s="1"/>
  <c r="BG60"/>
  <c r="I17"/>
  <c r="C38"/>
  <c r="C42" s="1"/>
  <c r="I42" s="1"/>
  <c r="H65"/>
  <c r="H60"/>
  <c r="I26"/>
  <c r="J26"/>
  <c r="D60"/>
  <c r="E58"/>
  <c r="CT26"/>
  <c r="M38"/>
  <c r="N51"/>
  <c r="S38"/>
  <c r="T17"/>
  <c r="T51"/>
  <c r="CQ15"/>
  <c r="U17"/>
  <c r="U38" s="1"/>
  <c r="U42" s="1"/>
  <c r="W15"/>
  <c r="CO26"/>
  <c r="CO38"/>
  <c r="W58"/>
  <c r="U65"/>
  <c r="X17"/>
  <c r="Z15"/>
  <c r="AC17"/>
  <c r="AD17"/>
  <c r="AF15"/>
  <c r="AE38"/>
  <c r="AI17"/>
  <c r="AQ38"/>
  <c r="AR17"/>
  <c r="Y58"/>
  <c r="Z51"/>
  <c r="AP65"/>
  <c r="BA15"/>
  <c r="AV38"/>
  <c r="AV42" s="1"/>
  <c r="AZ38"/>
  <c r="BA17"/>
  <c r="BC17"/>
  <c r="BD15"/>
  <c r="BA58"/>
  <c r="BR42"/>
  <c r="CD42"/>
  <c r="CK60"/>
  <c r="CJ65"/>
  <c r="CC58"/>
  <c r="CC60" s="1"/>
  <c r="CC65" s="1"/>
  <c r="CE51"/>
  <c r="DT42"/>
  <c r="BW38"/>
  <c r="CA38"/>
  <c r="BU58"/>
  <c r="BV51"/>
  <c r="BX60"/>
  <c r="BY58"/>
  <c r="CG58"/>
  <c r="CH51"/>
  <c r="CI38"/>
  <c r="CI42" s="1"/>
  <c r="CC26"/>
  <c r="CC38" s="1"/>
  <c r="CM17"/>
  <c r="CM38" s="1"/>
  <c r="CM42" s="1"/>
  <c r="DA16"/>
  <c r="CL20"/>
  <c r="CL41"/>
  <c r="DA41" s="1"/>
  <c r="DA45"/>
  <c r="DB49"/>
  <c r="DB53"/>
  <c r="CN53"/>
  <c r="CM64"/>
  <c r="DE17"/>
  <c r="DF15"/>
  <c r="DG38"/>
  <c r="DG42" s="1"/>
  <c r="DH65"/>
  <c r="DI65" s="1"/>
  <c r="DI60"/>
  <c r="DJ38"/>
  <c r="DN38"/>
  <c r="DL65"/>
  <c r="DL60"/>
  <c r="DQ38"/>
  <c r="DR65"/>
  <c r="DR60"/>
  <c r="CU38"/>
  <c r="CU42" s="1"/>
  <c r="CS38"/>
  <c r="CT58"/>
  <c r="CS60"/>
  <c r="I15"/>
  <c r="I20"/>
  <c r="C58"/>
  <c r="C60" s="1"/>
  <c r="C65" s="1"/>
  <c r="I65" s="1"/>
  <c r="J51"/>
  <c r="AC60"/>
  <c r="AU51"/>
  <c r="BA51"/>
  <c r="BV15"/>
  <c r="CH15"/>
  <c r="BV17"/>
  <c r="CB17"/>
  <c r="CH17"/>
  <c r="BQ38"/>
  <c r="BQ42" s="1"/>
  <c r="BU38"/>
  <c r="CG38"/>
  <c r="BY51"/>
  <c r="BR60"/>
  <c r="BS58"/>
  <c r="BT65"/>
  <c r="CA58"/>
  <c r="CB51"/>
  <c r="CD60"/>
  <c r="CE58"/>
  <c r="CF65"/>
  <c r="CJ17"/>
  <c r="CK15"/>
  <c r="CL24"/>
  <c r="CM15"/>
  <c r="CK51"/>
  <c r="CI65"/>
  <c r="DD38"/>
  <c r="DD42" s="1"/>
  <c r="DD65"/>
  <c r="DE65"/>
  <c r="DF65" s="1"/>
  <c r="DF60"/>
  <c r="DH17"/>
  <c r="DI15"/>
  <c r="DI58"/>
  <c r="DL17"/>
  <c r="DM17"/>
  <c r="DM38" s="1"/>
  <c r="DM42" s="1"/>
  <c r="DO15"/>
  <c r="DO60"/>
  <c r="DU15"/>
  <c r="DP17"/>
  <c r="DP38" s="1"/>
  <c r="DP42" s="1"/>
  <c r="DR15"/>
  <c r="DS38"/>
  <c r="DS42" s="1"/>
  <c r="DU60"/>
  <c r="DA12"/>
  <c r="DA14"/>
  <c r="DA67"/>
  <c r="DY67" s="1"/>
  <c r="DZ21"/>
  <c r="DB11"/>
  <c r="CV38"/>
  <c r="CR38"/>
  <c r="CR42" s="1"/>
  <c r="CV60"/>
  <c r="CW58"/>
  <c r="CW17"/>
  <c r="CW51"/>
  <c r="O38"/>
  <c r="O42" s="1"/>
  <c r="O26"/>
  <c r="Q51"/>
  <c r="CX60"/>
  <c r="CZ58"/>
  <c r="CX42"/>
  <c r="K51"/>
  <c r="K11"/>
  <c r="BO11"/>
  <c r="K12"/>
  <c r="BO12"/>
  <c r="DB12" s="1"/>
  <c r="DZ12" s="1"/>
  <c r="K13"/>
  <c r="BO13"/>
  <c r="DB13" s="1"/>
  <c r="K14"/>
  <c r="BO14"/>
  <c r="BP14" s="1"/>
  <c r="BK41"/>
  <c r="BK34"/>
  <c r="BK26"/>
  <c r="BK24"/>
  <c r="BK20"/>
  <c r="BK17"/>
  <c r="BK15"/>
  <c r="BK64"/>
  <c r="BK60"/>
  <c r="BK58"/>
  <c r="BK51"/>
  <c r="BN11"/>
  <c r="DA11" s="1"/>
  <c r="BN12"/>
  <c r="BN13"/>
  <c r="BN49"/>
  <c r="K16"/>
  <c r="K45"/>
  <c r="K49"/>
  <c r="K67"/>
  <c r="Q15"/>
  <c r="BJ51"/>
  <c r="BJ58"/>
  <c r="BO16"/>
  <c r="BO45"/>
  <c r="BP45" s="1"/>
  <c r="BO49"/>
  <c r="BP49" s="1"/>
  <c r="BO67"/>
  <c r="BP67" s="1"/>
  <c r="BH65"/>
  <c r="BJ65" s="1"/>
  <c r="BJ60"/>
  <c r="BH38"/>
  <c r="BJ17"/>
  <c r="BH42"/>
  <c r="BJ42" s="1"/>
  <c r="BJ38"/>
  <c r="DC53"/>
  <c r="DY53"/>
  <c r="DY54"/>
  <c r="P17"/>
  <c r="O60"/>
  <c r="Q58"/>
  <c r="CN11"/>
  <c r="CN12"/>
  <c r="CL15"/>
  <c r="CN15" s="1"/>
  <c r="CN13"/>
  <c r="CN14"/>
  <c r="CL51"/>
  <c r="DA51" s="1"/>
  <c r="CN49"/>
  <c r="CN67"/>
  <c r="DV15"/>
  <c r="DY45"/>
  <c r="DV51"/>
  <c r="DZ11"/>
  <c r="DX11"/>
  <c r="DX12"/>
  <c r="DW15"/>
  <c r="DX13"/>
  <c r="DX45"/>
  <c r="DW51"/>
  <c r="DX49"/>
  <c r="DZ53"/>
  <c r="DX53"/>
  <c r="DZ54"/>
  <c r="EA54" s="1"/>
  <c r="DX54"/>
  <c r="DX67"/>
  <c r="DY14"/>
  <c r="DY21"/>
  <c r="I38"/>
  <c r="J38"/>
  <c r="J17"/>
  <c r="I34"/>
  <c r="J34"/>
  <c r="I60"/>
  <c r="I58"/>
  <c r="J60"/>
  <c r="J58"/>
  <c r="AM41"/>
  <c r="BN41" s="1"/>
  <c r="AM34"/>
  <c r="AM26"/>
  <c r="BN26" s="1"/>
  <c r="AM20"/>
  <c r="BN20" s="1"/>
  <c r="AM15"/>
  <c r="BN15" s="1"/>
  <c r="DA15" s="1"/>
  <c r="AN34"/>
  <c r="AN26"/>
  <c r="AN24"/>
  <c r="AN20"/>
  <c r="AM65"/>
  <c r="AM60"/>
  <c r="AM58"/>
  <c r="AM51"/>
  <c r="BN51" s="1"/>
  <c r="AN64"/>
  <c r="BL41"/>
  <c r="BL34"/>
  <c r="BL26"/>
  <c r="BL24"/>
  <c r="BL20"/>
  <c r="BL15"/>
  <c r="BM15" s="1"/>
  <c r="BL64"/>
  <c r="BL58"/>
  <c r="BM58" s="1"/>
  <c r="BL51"/>
  <c r="BM51" s="1"/>
  <c r="BP16"/>
  <c r="AK38"/>
  <c r="AN17"/>
  <c r="AN15"/>
  <c r="AK65"/>
  <c r="AN58"/>
  <c r="AO58" s="1"/>
  <c r="AN51"/>
  <c r="AO11"/>
  <c r="BM11"/>
  <c r="CC42" l="1"/>
  <c r="CE38"/>
  <c r="CV65"/>
  <c r="CW65" s="1"/>
  <c r="CW60"/>
  <c r="CV42"/>
  <c r="CW42" s="1"/>
  <c r="CW38"/>
  <c r="DB67"/>
  <c r="DB14"/>
  <c r="DH38"/>
  <c r="DI17"/>
  <c r="CJ38"/>
  <c r="CK17"/>
  <c r="BR65"/>
  <c r="BS65" s="1"/>
  <c r="BS60"/>
  <c r="CG42"/>
  <c r="CH42" s="1"/>
  <c r="CH38"/>
  <c r="CT60"/>
  <c r="CS65"/>
  <c r="CT65" s="1"/>
  <c r="CT38"/>
  <c r="CS42"/>
  <c r="CT42" s="1"/>
  <c r="DR17"/>
  <c r="DO17"/>
  <c r="DJ42"/>
  <c r="DL42" s="1"/>
  <c r="DL38"/>
  <c r="CL26"/>
  <c r="DA26" s="1"/>
  <c r="DY26" s="1"/>
  <c r="DA13"/>
  <c r="DY13" s="1"/>
  <c r="BW42"/>
  <c r="BY42" s="1"/>
  <c r="BY38"/>
  <c r="DU42"/>
  <c r="CM65"/>
  <c r="CE42"/>
  <c r="BS42"/>
  <c r="Z58"/>
  <c r="Y60"/>
  <c r="AQ42"/>
  <c r="AR42" s="1"/>
  <c r="AR38"/>
  <c r="AE42"/>
  <c r="AF17"/>
  <c r="AD38"/>
  <c r="M42"/>
  <c r="N42" s="1"/>
  <c r="N38"/>
  <c r="AW38"/>
  <c r="AX17"/>
  <c r="AT42"/>
  <c r="AU42" s="1"/>
  <c r="AU38"/>
  <c r="AR58"/>
  <c r="AQ60"/>
  <c r="CO60"/>
  <c r="CP38"/>
  <c r="CQ17"/>
  <c r="V42"/>
  <c r="W42" s="1"/>
  <c r="W38"/>
  <c r="S65"/>
  <c r="T65" s="1"/>
  <c r="T60"/>
  <c r="M65"/>
  <c r="N65" s="1"/>
  <c r="N60"/>
  <c r="E38"/>
  <c r="D42"/>
  <c r="AO51"/>
  <c r="AO15"/>
  <c r="BL17"/>
  <c r="BM17" s="1"/>
  <c r="BN64"/>
  <c r="AM17"/>
  <c r="BN17" s="1"/>
  <c r="BN24"/>
  <c r="EA53"/>
  <c r="BK38"/>
  <c r="DB45"/>
  <c r="DC45" s="1"/>
  <c r="DB16"/>
  <c r="DZ16" s="1"/>
  <c r="CD65"/>
  <c r="CE65" s="1"/>
  <c r="CE60"/>
  <c r="CB58"/>
  <c r="CA60"/>
  <c r="BU42"/>
  <c r="BV42" s="1"/>
  <c r="BV38"/>
  <c r="DA20"/>
  <c r="DQ42"/>
  <c r="DR42" s="1"/>
  <c r="DR38"/>
  <c r="DN42"/>
  <c r="DO42" s="1"/>
  <c r="DO38"/>
  <c r="DE38"/>
  <c r="DF17"/>
  <c r="DA49"/>
  <c r="DY49" s="1"/>
  <c r="CG60"/>
  <c r="CH58"/>
  <c r="BX65"/>
  <c r="BY65" s="1"/>
  <c r="BY60"/>
  <c r="BU60"/>
  <c r="BV58"/>
  <c r="CA42"/>
  <c r="CB42" s="1"/>
  <c r="CB38"/>
  <c r="DU38"/>
  <c r="CK65"/>
  <c r="BS38"/>
  <c r="BC38"/>
  <c r="BD17"/>
  <c r="AZ42"/>
  <c r="BA42" s="1"/>
  <c r="BA38"/>
  <c r="X38"/>
  <c r="X42" s="1"/>
  <c r="Z17"/>
  <c r="CO42"/>
  <c r="S42"/>
  <c r="T42" s="1"/>
  <c r="T38"/>
  <c r="N17"/>
  <c r="D65"/>
  <c r="E60"/>
  <c r="BD60"/>
  <c r="BC65"/>
  <c r="BD65" s="1"/>
  <c r="AX60"/>
  <c r="AW65"/>
  <c r="AX65" s="1"/>
  <c r="BF42"/>
  <c r="BG38"/>
  <c r="AC42"/>
  <c r="Y42"/>
  <c r="Z42" s="1"/>
  <c r="Z38"/>
  <c r="CP65"/>
  <c r="CQ60"/>
  <c r="W17"/>
  <c r="W65"/>
  <c r="CX65"/>
  <c r="BO64"/>
  <c r="BO20"/>
  <c r="BO24"/>
  <c r="BO26"/>
  <c r="BO41"/>
  <c r="DB41" s="1"/>
  <c r="DC12"/>
  <c r="DY12"/>
  <c r="EA12" s="1"/>
  <c r="DY11"/>
  <c r="DC11"/>
  <c r="K58"/>
  <c r="BO58"/>
  <c r="DB58" s="1"/>
  <c r="K60"/>
  <c r="K17"/>
  <c r="BO17"/>
  <c r="DB17" s="1"/>
  <c r="K38"/>
  <c r="BN58"/>
  <c r="BN60"/>
  <c r="BO34"/>
  <c r="BN34"/>
  <c r="EA11"/>
  <c r="BK65"/>
  <c r="BK42"/>
  <c r="BP13"/>
  <c r="BP12"/>
  <c r="BP11"/>
  <c r="BO51"/>
  <c r="DB51" s="1"/>
  <c r="BO15"/>
  <c r="DB15" s="1"/>
  <c r="P38"/>
  <c r="Q17"/>
  <c r="O65"/>
  <c r="Q60"/>
  <c r="AL65"/>
  <c r="AN38"/>
  <c r="AK42"/>
  <c r="AL38"/>
  <c r="DC49"/>
  <c r="DC13"/>
  <c r="DW58"/>
  <c r="DX51"/>
  <c r="DX15"/>
  <c r="DV58"/>
  <c r="CL58"/>
  <c r="DA58" s="1"/>
  <c r="CN51"/>
  <c r="DZ41"/>
  <c r="DY41"/>
  <c r="DZ49"/>
  <c r="DZ13"/>
  <c r="DW17"/>
  <c r="DV17"/>
  <c r="DY15"/>
  <c r="CL17"/>
  <c r="EA13" l="1"/>
  <c r="EA49"/>
  <c r="DA34"/>
  <c r="DY34" s="1"/>
  <c r="DB24"/>
  <c r="DZ24" s="1"/>
  <c r="BU65"/>
  <c r="BV65" s="1"/>
  <c r="BV60"/>
  <c r="CG65"/>
  <c r="CH65" s="1"/>
  <c r="CH60"/>
  <c r="J42"/>
  <c r="K42" s="1"/>
  <c r="E42"/>
  <c r="AX38"/>
  <c r="AW42"/>
  <c r="AX42" s="1"/>
  <c r="CK38"/>
  <c r="CJ42"/>
  <c r="CK42" s="1"/>
  <c r="DI38"/>
  <c r="DH42"/>
  <c r="DI42" s="1"/>
  <c r="AO17"/>
  <c r="DB64"/>
  <c r="DZ64" s="1"/>
  <c r="DA17"/>
  <c r="DZ45"/>
  <c r="EA45" s="1"/>
  <c r="DB34"/>
  <c r="DZ34" s="1"/>
  <c r="DB26"/>
  <c r="DZ26" s="1"/>
  <c r="DB20"/>
  <c r="BG42"/>
  <c r="J65"/>
  <c r="K65" s="1"/>
  <c r="E65"/>
  <c r="BD38"/>
  <c r="BC42"/>
  <c r="BD42" s="1"/>
  <c r="BL38"/>
  <c r="BM38" s="1"/>
  <c r="DF38"/>
  <c r="DE42"/>
  <c r="DF42" s="1"/>
  <c r="CA65"/>
  <c r="CB65" s="1"/>
  <c r="CB60"/>
  <c r="DA64"/>
  <c r="DY64" s="1"/>
  <c r="DB38"/>
  <c r="CP42"/>
  <c r="CQ38"/>
  <c r="CO65"/>
  <c r="AR60"/>
  <c r="AQ65"/>
  <c r="AR65" s="1"/>
  <c r="BL60"/>
  <c r="BM60" s="1"/>
  <c r="AD42"/>
  <c r="AM42" s="1"/>
  <c r="BN42" s="1"/>
  <c r="AM38"/>
  <c r="BN38" s="1"/>
  <c r="AF38"/>
  <c r="Z60"/>
  <c r="Y65"/>
  <c r="AN60"/>
  <c r="DZ14"/>
  <c r="EA14" s="1"/>
  <c r="DC14"/>
  <c r="DA24"/>
  <c r="DY24" s="1"/>
  <c r="BO38"/>
  <c r="BP38"/>
  <c r="Q65"/>
  <c r="BN65"/>
  <c r="DZ15"/>
  <c r="BP15"/>
  <c r="DZ51"/>
  <c r="BP51"/>
  <c r="DZ67"/>
  <c r="EA67" s="1"/>
  <c r="DC67"/>
  <c r="BP17"/>
  <c r="BP58"/>
  <c r="P42"/>
  <c r="Q38"/>
  <c r="CL38"/>
  <c r="DA38" s="1"/>
  <c r="CN17"/>
  <c r="DY17"/>
  <c r="DV38"/>
  <c r="DW38"/>
  <c r="DX17"/>
  <c r="DC16"/>
  <c r="DY16"/>
  <c r="EA16" s="1"/>
  <c r="CL60"/>
  <c r="DA60" s="1"/>
  <c r="CN58"/>
  <c r="DY58"/>
  <c r="DV60"/>
  <c r="DX58"/>
  <c r="DW60"/>
  <c r="DC15"/>
  <c r="DC51"/>
  <c r="AN42"/>
  <c r="AL42"/>
  <c r="DY51"/>
  <c r="EA15"/>
  <c r="EA51"/>
  <c r="Z65" l="1"/>
  <c r="AN65"/>
  <c r="BL42"/>
  <c r="BM42" s="1"/>
  <c r="CQ65"/>
  <c r="AF42"/>
  <c r="AO42"/>
  <c r="AO60"/>
  <c r="BO60"/>
  <c r="CQ42"/>
  <c r="BL65"/>
  <c r="BM65" s="1"/>
  <c r="AO38"/>
  <c r="Q42"/>
  <c r="DC58"/>
  <c r="DC17"/>
  <c r="DW65"/>
  <c r="DX60"/>
  <c r="DY60"/>
  <c r="DV65"/>
  <c r="CL65"/>
  <c r="DA65" s="1"/>
  <c r="CN60"/>
  <c r="DZ38"/>
  <c r="DW42"/>
  <c r="DX38"/>
  <c r="DY38"/>
  <c r="DV42"/>
  <c r="CL42"/>
  <c r="DA42" s="1"/>
  <c r="CN38"/>
  <c r="DZ58"/>
  <c r="EA58" s="1"/>
  <c r="DZ17"/>
  <c r="EA17" s="1"/>
  <c r="AO65" l="1"/>
  <c r="BO65"/>
  <c r="BO42"/>
  <c r="DB42" s="1"/>
  <c r="DB60"/>
  <c r="DZ60" s="1"/>
  <c r="BP60"/>
  <c r="CN42"/>
  <c r="CN65"/>
  <c r="BP42"/>
  <c r="DY42"/>
  <c r="DY65"/>
  <c r="DX42"/>
  <c r="DX65"/>
  <c r="DC42"/>
  <c r="DC38"/>
  <c r="DC60"/>
  <c r="EA38"/>
  <c r="EA60"/>
  <c r="DB65" l="1"/>
  <c r="DC65" s="1"/>
  <c r="BP65"/>
  <c r="DZ65"/>
  <c r="EA65" s="1"/>
  <c r="DZ42"/>
  <c r="EA42" s="1"/>
</calcChain>
</file>

<file path=xl/sharedStrings.xml><?xml version="1.0" encoding="utf-8"?>
<sst xmlns="http://schemas.openxmlformats.org/spreadsheetml/2006/main" count="258" uniqueCount="128">
  <si>
    <t>Sorszám</t>
  </si>
  <si>
    <t xml:space="preserve">C Í M R E N D </t>
  </si>
  <si>
    <t>K I A D Á S O K</t>
  </si>
  <si>
    <t>Személyi juttatások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</si>
  <si>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</si>
  <si>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</si>
  <si>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</si>
  <si>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>Előző évi előirányzat-maradvány, pénzmaradvány átadása</t>
  </si>
  <si>
    <t>Működési célú pénzeszközátadás államháztartáson kívülre</t>
  </si>
  <si>
    <t>Felhalmozási célú pénzeszközátadás államháztartáson kívülre</t>
  </si>
  <si>
    <t>Ellátottak pénzbeli juttatásai</t>
  </si>
  <si>
    <t>Általános tartalék</t>
  </si>
  <si>
    <t>Céltartalékok</t>
  </si>
  <si>
    <t>B E V É T E L E K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</si>
  <si>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</si>
  <si>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</si>
  <si>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felhalmozási kiadások támogatása</t>
  </si>
  <si>
    <t>Önkormányzatok költségvetési támogatása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</si>
  <si>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</si>
  <si>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</si>
  <si>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</si>
  <si>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>Hosszú lejáratú hitelek felvétele</t>
  </si>
  <si>
    <t xml:space="preserve">Támogatásértékű müködési bevétel </t>
  </si>
  <si>
    <t>Közhatalmi bevételek</t>
  </si>
  <si>
    <t>Mükődési célú péneszközátvétel államháztartáson kivűlről</t>
  </si>
  <si>
    <t>Irányító szerv alá tartozó költségvetési szerveknek folyósított működési támogatás</t>
  </si>
  <si>
    <t>Irányító szerv alá tartozó költségvetési szerveknek folyósított felhalmozási támogatás</t>
  </si>
  <si>
    <t xml:space="preserve">Intézményi működési bevételek
</t>
  </si>
  <si>
    <t>Társadalom-, szociálpolitikai és egyéb juttatás, támogatás</t>
  </si>
  <si>
    <t>Előző évek pénzmaradványának működési célú igénybevétele (pénzforgalom nélküli bevételek)</t>
  </si>
  <si>
    <t>Előző évek pénzmaradványának felhalmozású célú igénybevétele (pénzforgalom nélküli bevételek)</t>
  </si>
  <si>
    <t>2011. évi eredeti előirányzat</t>
  </si>
  <si>
    <t>2012. évi előirányzat</t>
  </si>
  <si>
    <t>Index
2012/2011.</t>
  </si>
  <si>
    <t>Munkaadókat terhelő járulékok és szociális hozzájárulási adó</t>
  </si>
  <si>
    <t xml:space="preserve">   Dologi jellegű kiadások</t>
  </si>
  <si>
    <t>Dologi kiadások mindösszesen (3+4)</t>
  </si>
  <si>
    <t xml:space="preserve">   Dologi kiadások</t>
  </si>
  <si>
    <t>Támogatások folyósítása összesen (8+9)</t>
  </si>
  <si>
    <t xml:space="preserve">Támogatásértékű beruházási kiadás </t>
  </si>
  <si>
    <t>Támogatásértékű felújítási kiadás</t>
  </si>
  <si>
    <t>Támogatásértékű kiadások összesen (11+12+13)</t>
  </si>
  <si>
    <t>Támogatási kölcsönök nyújtása államháztartáson kívülre</t>
  </si>
  <si>
    <t>Hosszú lejáratú hitelek visszafízetése, törlesztése</t>
  </si>
  <si>
    <t>Kötvények beváltása</t>
  </si>
  <si>
    <t>Kiadások összesen (28+31)</t>
  </si>
  <si>
    <t>Államháztartáson belüli támogatások és támogatás jellegű kiadások összesen (10+14+15)</t>
  </si>
  <si>
    <t>Felújítási kiadások</t>
  </si>
  <si>
    <t>Beruházási kiadások</t>
  </si>
  <si>
    <t>Tárgyévi költségvetési kiadások összesen (7+16+17+..+20+24+25+..+27)</t>
  </si>
  <si>
    <t>Finanszírozási célú pénzügyi műveletek kiadásai összesen (29+30)</t>
  </si>
  <si>
    <t>Felhalmozási kiadások összesen (21+22+23)</t>
  </si>
  <si>
    <t>Intézményi működési költségvetés támogatása</t>
  </si>
  <si>
    <t>Irányító szervtől kapott támogatás (37+38)</t>
  </si>
  <si>
    <t>Támogatások, támogatásértékű bevételek, kiegészítések összesen (39+..+41+43+..+45)</t>
  </si>
  <si>
    <t>Támogatási kölcsönök visszatérülése</t>
  </si>
  <si>
    <t>Finanszírozási célú pénzügyi műveletek bevételei összesen (52)</t>
  </si>
  <si>
    <t>Tárgyévi költségvetési bevételek összesen (32+…+36+46+47)</t>
  </si>
  <si>
    <t>Bevételek összesen (48+49+50+52)</t>
  </si>
  <si>
    <t>Költségvetési létszámkeret (fő)</t>
  </si>
  <si>
    <t>Befektetési kiadások</t>
  </si>
  <si>
    <t>Szociális és Egészségügyi ellátás MINDÖSSZESEN</t>
  </si>
  <si>
    <t>1110-1</t>
  </si>
  <si>
    <t>Házi segítségnyújtás 
Akácfa utca 61.</t>
  </si>
  <si>
    <t>Művészeti Klub 
Akácfa utca 61.</t>
  </si>
  <si>
    <t>1110-2</t>
  </si>
  <si>
    <t>Király klub 
 Király utca 97.</t>
  </si>
  <si>
    <t>1110-3</t>
  </si>
  <si>
    <t>1110-4</t>
  </si>
  <si>
    <t>Átmeneti ellátás
 Peterdy utca 16.</t>
  </si>
  <si>
    <t>Szivarfa klub
Peterdy utca 16.</t>
  </si>
  <si>
    <t>1110-5</t>
  </si>
  <si>
    <t>Otthon szakápolás 
Dózsa György út 46.</t>
  </si>
  <si>
    <t>Átmeneti ellátás
Dózsa György út 46.</t>
  </si>
  <si>
    <t>Harmónia klub  
Dózsa György út 46.</t>
  </si>
  <si>
    <t>Nyitott műterem 
 Dózsa György út 46.</t>
  </si>
  <si>
    <t>Nyugdíjasház 
Dózsa György út 46.</t>
  </si>
  <si>
    <t>1110</t>
  </si>
  <si>
    <t>Erzsébetvárosi területi, szakosított és nappali ellátás összesen</t>
  </si>
  <si>
    <t>1120</t>
  </si>
  <si>
    <t>Központi irányítás + áfa</t>
  </si>
  <si>
    <t>Dob utca 23-25.</t>
  </si>
  <si>
    <t>Lövölde tér 1.</t>
  </si>
  <si>
    <t>Városligeti fasor 39-41.</t>
  </si>
  <si>
    <t>Bölcsődei ellátás összesen</t>
  </si>
  <si>
    <t>1130-1</t>
  </si>
  <si>
    <t>1130-2</t>
  </si>
  <si>
    <t>1130-3</t>
  </si>
  <si>
    <t>1130</t>
  </si>
  <si>
    <t>1140-1</t>
  </si>
  <si>
    <t>1140-2</t>
  </si>
  <si>
    <t>1140</t>
  </si>
  <si>
    <t>Családsegítő Szolgálat 
Kertész utca 24-28.</t>
  </si>
  <si>
    <t xml:space="preserve"> Családsegítő Szolgálat 
Dózsa György út 70.</t>
  </si>
  <si>
    <t>Családsegítő Szolgálat összesen</t>
  </si>
  <si>
    <t>1150</t>
  </si>
  <si>
    <t>Gyermekjóléti Központ
 Alpár utca 4.</t>
  </si>
  <si>
    <t>1101=1110-1150</t>
  </si>
  <si>
    <t>ESZGYI (Erzsébetvárosi Egyesített Szociális és Gyermekjóléti Intézmény) Összesen</t>
  </si>
  <si>
    <t>1191</t>
  </si>
  <si>
    <t>Háziorvosi Szakrendelés ( felnőt- gyermek)</t>
  </si>
  <si>
    <t>1192</t>
  </si>
  <si>
    <t>1193</t>
  </si>
  <si>
    <t>1194</t>
  </si>
  <si>
    <t>1195</t>
  </si>
  <si>
    <t>1196</t>
  </si>
  <si>
    <t>1101-1=1190</t>
  </si>
  <si>
    <t>1101</t>
  </si>
  <si>
    <t>Erzsébetvárosi Egészségügyi Szolgálat Összesen</t>
  </si>
  <si>
    <t>Ügyelet</t>
  </si>
  <si>
    <t>Iskola orvos</t>
  </si>
  <si>
    <t>Akácfa utca 61. Összesen</t>
  </si>
  <si>
    <t>Peterdy utca 16. Összesen</t>
  </si>
  <si>
    <t>Dózsa György út 46. Összesen</t>
  </si>
  <si>
    <t>SZOGYESZ Központ</t>
  </si>
  <si>
    <t>Nyugdíjasház
 Peterdy utca 16.</t>
  </si>
  <si>
    <t>Védőnői Szolgálat                                            (Rottenbiller utca 27., Madách Imre utca 2-4.)</t>
  </si>
  <si>
    <t xml:space="preserve"> 
 E-klub                                                              Dohány utca 20.</t>
  </si>
  <si>
    <t>(3.sz. Klub) Rózsa utca 3.</t>
  </si>
  <si>
    <t>Központi Irányítás                                          (Nyár utca 7.)</t>
  </si>
  <si>
    <t>Házisegítségnyújtás                                          Peterdy utca 16.</t>
  </si>
  <si>
    <t>Jelzőrendszeres házisegítségnyújtás                 Peterdy utca 16.</t>
  </si>
  <si>
    <t>Tartós bentlakásos elhelyezés                              Peterdy u.16.</t>
  </si>
  <si>
    <t>Tartós Bentlakásos ellátás                                    Dózsa György út 46.</t>
  </si>
  <si>
    <t>Emeltszintű Idösek Otthona                                                          Dózsa Gy. 46</t>
  </si>
  <si>
    <t>Fogászat, Szájsebészet ás Röntgen                                                (Csengery utca 25.)</t>
  </si>
  <si>
    <t xml:space="preserve">      ebből: Egészségbiztosítási Alaptól átvett pénzeszköz</t>
  </si>
  <si>
    <t>Budapest Főváros VII. Kerület Erzsébetváros Önkormányzata                                                                                                                                                                                                                                                        szociális és egészségügyi intézményei 2012. évi tervezett előirányzatai feladatonkénti és telephelyenkénti bontásban</t>
  </si>
</sst>
</file>

<file path=xl/styles.xml><?xml version="1.0" encoding="utf-8"?>
<styleSheet xmlns="http://schemas.openxmlformats.org/spreadsheetml/2006/main">
  <numFmts count="2">
    <numFmt numFmtId="44" formatCode="_-* #,##0.00\ &quot;Ft&quot;_-;\-* #,##0.00\ &quot;Ft&quot;_-;_-* &quot;-&quot;??\ &quot;Ft&quot;_-;_-@_-"/>
    <numFmt numFmtId="164" formatCode="0.0"/>
  </numFmts>
  <fonts count="13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Times New Roman"/>
      <family val="1"/>
      <charset val="238"/>
    </font>
    <font>
      <sz val="8"/>
      <name val="Calibri"/>
      <family val="2"/>
      <charset val="238"/>
    </font>
    <font>
      <b/>
      <sz val="14"/>
      <name val="Times New Roman"/>
      <family val="1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8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44" fontId="12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64">
    <xf numFmtId="0" fontId="0" fillId="0" borderId="0" xfId="0"/>
    <xf numFmtId="0" fontId="4" fillId="0" borderId="0" xfId="1"/>
    <xf numFmtId="0" fontId="4" fillId="0" borderId="0" xfId="1" applyAlignment="1">
      <alignment horizontal="center"/>
    </xf>
    <xf numFmtId="0" fontId="4" fillId="0" borderId="0" xfId="1" applyAlignment="1">
      <alignment horizontal="right"/>
    </xf>
    <xf numFmtId="10" fontId="4" fillId="0" borderId="0" xfId="1" applyNumberFormat="1" applyAlignment="1">
      <alignment horizontal="right"/>
    </xf>
    <xf numFmtId="0" fontId="4" fillId="0" borderId="1" xfId="1" applyBorder="1"/>
    <xf numFmtId="10" fontId="4" fillId="0" borderId="0" xfId="1" applyNumberFormat="1"/>
    <xf numFmtId="3" fontId="4" fillId="0" borderId="2" xfId="1" applyNumberFormat="1" applyFont="1" applyBorder="1" applyAlignment="1">
      <alignment horizontal="center"/>
    </xf>
    <xf numFmtId="3" fontId="4" fillId="0" borderId="3" xfId="1" applyNumberFormat="1" applyFont="1" applyBorder="1" applyAlignment="1">
      <alignment horizontal="center"/>
    </xf>
    <xf numFmtId="3" fontId="4" fillId="0" borderId="4" xfId="1" applyNumberFormat="1" applyFont="1" applyBorder="1" applyAlignment="1">
      <alignment horizontal="center"/>
    </xf>
    <xf numFmtId="3" fontId="4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3" fontId="2" fillId="0" borderId="7" xfId="2" applyNumberFormat="1" applyFont="1" applyBorder="1"/>
    <xf numFmtId="3" fontId="2" fillId="0" borderId="8" xfId="1" applyNumberFormat="1" applyFont="1" applyBorder="1"/>
    <xf numFmtId="10" fontId="2" fillId="0" borderId="9" xfId="4" applyNumberFormat="1" applyFont="1" applyBorder="1"/>
    <xf numFmtId="3" fontId="2" fillId="0" borderId="10" xfId="2" applyNumberFormat="1" applyFont="1" applyBorder="1"/>
    <xf numFmtId="10" fontId="2" fillId="0" borderId="11" xfId="4" applyNumberFormat="1" applyFont="1" applyBorder="1"/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left"/>
    </xf>
    <xf numFmtId="3" fontId="2" fillId="0" borderId="14" xfId="2" applyNumberFormat="1" applyFont="1" applyBorder="1"/>
    <xf numFmtId="3" fontId="2" fillId="0" borderId="15" xfId="1" applyNumberFormat="1" applyFont="1" applyBorder="1"/>
    <xf numFmtId="10" fontId="2" fillId="0" borderId="16" xfId="4" applyNumberFormat="1" applyFont="1" applyBorder="1"/>
    <xf numFmtId="3" fontId="2" fillId="0" borderId="17" xfId="2" applyNumberFormat="1" applyFont="1" applyBorder="1"/>
    <xf numFmtId="10" fontId="2" fillId="0" borderId="18" xfId="4" applyNumberFormat="1" applyFont="1" applyBorder="1"/>
    <xf numFmtId="3" fontId="2" fillId="0" borderId="19" xfId="2" applyNumberFormat="1" applyFont="1" applyBorder="1"/>
    <xf numFmtId="3" fontId="2" fillId="0" borderId="20" xfId="2" applyNumberFormat="1" applyFont="1" applyBorder="1"/>
    <xf numFmtId="10" fontId="2" fillId="0" borderId="21" xfId="4" applyNumberFormat="1" applyFont="1" applyBorder="1"/>
    <xf numFmtId="0" fontId="2" fillId="0" borderId="22" xfId="1" applyFont="1" applyBorder="1" applyAlignment="1">
      <alignment horizontal="center"/>
    </xf>
    <xf numFmtId="3" fontId="2" fillId="0" borderId="23" xfId="1" applyNumberFormat="1" applyFont="1" applyBorder="1"/>
    <xf numFmtId="0" fontId="2" fillId="0" borderId="24" xfId="1" applyFont="1" applyBorder="1" applyAlignment="1">
      <alignment horizontal="left"/>
    </xf>
    <xf numFmtId="3" fontId="2" fillId="0" borderId="25" xfId="2" applyNumberFormat="1" applyFont="1" applyBorder="1"/>
    <xf numFmtId="3" fontId="2" fillId="0" borderId="26" xfId="2" applyNumberFormat="1" applyFont="1" applyBorder="1"/>
    <xf numFmtId="10" fontId="2" fillId="0" borderId="27" xfId="4" applyNumberFormat="1" applyFont="1" applyBorder="1"/>
    <xf numFmtId="0" fontId="3" fillId="0" borderId="28" xfId="1" applyFont="1" applyBorder="1" applyAlignment="1">
      <alignment horizontal="center"/>
    </xf>
    <xf numFmtId="0" fontId="3" fillId="0" borderId="29" xfId="1" applyFont="1" applyBorder="1" applyAlignment="1">
      <alignment horizontal="left"/>
    </xf>
    <xf numFmtId="3" fontId="3" fillId="0" borderId="14" xfId="2" applyNumberFormat="1" applyFont="1" applyBorder="1"/>
    <xf numFmtId="3" fontId="3" fillId="0" borderId="15" xfId="1" applyNumberFormat="1" applyFont="1" applyBorder="1"/>
    <xf numFmtId="10" fontId="2" fillId="0" borderId="30" xfId="4" applyNumberFormat="1" applyFont="1" applyBorder="1"/>
    <xf numFmtId="3" fontId="3" fillId="0" borderId="17" xfId="2" applyNumberFormat="1" applyFont="1" applyBorder="1"/>
    <xf numFmtId="0" fontId="1" fillId="0" borderId="31" xfId="1" applyFont="1" applyBorder="1" applyAlignment="1">
      <alignment horizontal="center"/>
    </xf>
    <xf numFmtId="0" fontId="1" fillId="0" borderId="5" xfId="1" applyFont="1" applyBorder="1" applyAlignment="1">
      <alignment horizontal="left"/>
    </xf>
    <xf numFmtId="3" fontId="1" fillId="0" borderId="2" xfId="1" applyNumberFormat="1" applyFont="1" applyBorder="1"/>
    <xf numFmtId="3" fontId="1" fillId="0" borderId="3" xfId="1" applyNumberFormat="1" applyFont="1" applyBorder="1"/>
    <xf numFmtId="3" fontId="1" fillId="0" borderId="5" xfId="1" applyNumberFormat="1" applyFont="1" applyBorder="1"/>
    <xf numFmtId="10" fontId="1" fillId="0" borderId="4" xfId="4" applyNumberFormat="1" applyFont="1" applyBorder="1"/>
    <xf numFmtId="0" fontId="2" fillId="0" borderId="28" xfId="1" applyFont="1" applyBorder="1" applyAlignment="1">
      <alignment horizontal="center"/>
    </xf>
    <xf numFmtId="0" fontId="2" fillId="0" borderId="32" xfId="1" applyFont="1" applyBorder="1" applyAlignment="1">
      <alignment horizontal="left"/>
    </xf>
    <xf numFmtId="3" fontId="2" fillId="0" borderId="33" xfId="1" applyNumberFormat="1" applyFont="1" applyBorder="1"/>
    <xf numFmtId="3" fontId="2" fillId="0" borderId="34" xfId="1" applyNumberFormat="1" applyFont="1" applyBorder="1"/>
    <xf numFmtId="3" fontId="2" fillId="0" borderId="32" xfId="1" applyNumberFormat="1" applyFont="1" applyBorder="1"/>
    <xf numFmtId="3" fontId="2" fillId="0" borderId="29" xfId="1" applyNumberFormat="1" applyFont="1" applyBorder="1"/>
    <xf numFmtId="3" fontId="2" fillId="0" borderId="13" xfId="1" applyNumberFormat="1" applyFont="1" applyBorder="1"/>
    <xf numFmtId="0" fontId="2" fillId="0" borderId="13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left" vertical="center" wrapText="1"/>
    </xf>
    <xf numFmtId="0" fontId="1" fillId="0" borderId="5" xfId="1" applyFont="1" applyBorder="1" applyAlignment="1">
      <alignment horizontal="left" wrapText="1"/>
    </xf>
    <xf numFmtId="3" fontId="2" fillId="0" borderId="0" xfId="1" applyNumberFormat="1" applyFont="1" applyBorder="1"/>
    <xf numFmtId="0" fontId="2" fillId="0" borderId="13" xfId="1" applyFont="1" applyFill="1" applyBorder="1" applyAlignment="1">
      <alignment horizontal="left"/>
    </xf>
    <xf numFmtId="3" fontId="1" fillId="0" borderId="35" xfId="1" applyNumberFormat="1" applyFont="1" applyBorder="1"/>
    <xf numFmtId="3" fontId="1" fillId="0" borderId="23" xfId="1" applyNumberFormat="1" applyFont="1" applyBorder="1"/>
    <xf numFmtId="3" fontId="1" fillId="0" borderId="24" xfId="1" applyNumberFormat="1" applyFont="1" applyBorder="1"/>
    <xf numFmtId="0" fontId="2" fillId="0" borderId="36" xfId="1" applyFont="1" applyBorder="1" applyAlignment="1">
      <alignment horizontal="center"/>
    </xf>
    <xf numFmtId="3" fontId="1" fillId="0" borderId="37" xfId="1" applyNumberFormat="1" applyFont="1" applyBorder="1"/>
    <xf numFmtId="3" fontId="1" fillId="0" borderId="38" xfId="1" applyNumberFormat="1" applyFont="1" applyBorder="1"/>
    <xf numFmtId="10" fontId="1" fillId="0" borderId="39" xfId="4" applyNumberFormat="1" applyFont="1" applyBorder="1"/>
    <xf numFmtId="3" fontId="1" fillId="0" borderId="40" xfId="1" applyNumberFormat="1" applyFont="1" applyBorder="1"/>
    <xf numFmtId="10" fontId="2" fillId="0" borderId="4" xfId="4" applyNumberFormat="1" applyFont="1" applyBorder="1"/>
    <xf numFmtId="3" fontId="1" fillId="0" borderId="41" xfId="1" applyNumberFormat="1" applyFont="1" applyBorder="1" applyAlignment="1">
      <alignment vertical="center"/>
    </xf>
    <xf numFmtId="3" fontId="1" fillId="0" borderId="8" xfId="1" applyNumberFormat="1" applyFont="1" applyBorder="1" applyAlignment="1">
      <alignment vertical="center"/>
    </xf>
    <xf numFmtId="10" fontId="1" fillId="0" borderId="42" xfId="4" applyNumberFormat="1" applyFont="1" applyBorder="1" applyAlignment="1">
      <alignment vertical="center"/>
    </xf>
    <xf numFmtId="3" fontId="2" fillId="0" borderId="43" xfId="1" applyNumberFormat="1" applyFont="1" applyBorder="1"/>
    <xf numFmtId="3" fontId="2" fillId="0" borderId="44" xfId="1" applyNumberFormat="1" applyFont="1" applyBorder="1"/>
    <xf numFmtId="0" fontId="2" fillId="0" borderId="32" xfId="1" applyFont="1" applyBorder="1" applyAlignment="1">
      <alignment horizontal="left" vertical="center" wrapText="1"/>
    </xf>
    <xf numFmtId="10" fontId="2" fillId="0" borderId="27" xfId="2" applyNumberFormat="1" applyFont="1" applyBorder="1"/>
    <xf numFmtId="3" fontId="2" fillId="0" borderId="34" xfId="2" applyNumberFormat="1" applyFont="1" applyBorder="1"/>
    <xf numFmtId="0" fontId="3" fillId="0" borderId="13" xfId="1" applyFont="1" applyBorder="1" applyAlignment="1">
      <alignment horizontal="left"/>
    </xf>
    <xf numFmtId="3" fontId="3" fillId="0" borderId="19" xfId="2" applyNumberFormat="1" applyFont="1" applyBorder="1"/>
    <xf numFmtId="10" fontId="3" fillId="0" borderId="27" xfId="2" applyNumberFormat="1" applyFont="1" applyBorder="1"/>
    <xf numFmtId="3" fontId="3" fillId="0" borderId="20" xfId="2" applyNumberFormat="1" applyFont="1" applyBorder="1"/>
    <xf numFmtId="10" fontId="3" fillId="0" borderId="18" xfId="4" applyNumberFormat="1" applyFont="1" applyBorder="1"/>
    <xf numFmtId="3" fontId="3" fillId="0" borderId="34" xfId="2" applyNumberFormat="1" applyFont="1" applyBorder="1"/>
    <xf numFmtId="0" fontId="2" fillId="0" borderId="13" xfId="1" applyFont="1" applyBorder="1"/>
    <xf numFmtId="0" fontId="2" fillId="0" borderId="24" xfId="1" applyFont="1" applyBorder="1"/>
    <xf numFmtId="10" fontId="2" fillId="0" borderId="21" xfId="2" applyNumberFormat="1" applyFont="1" applyBorder="1"/>
    <xf numFmtId="3" fontId="2" fillId="0" borderId="26" xfId="1" applyNumberFormat="1" applyFont="1" applyBorder="1"/>
    <xf numFmtId="10" fontId="2" fillId="0" borderId="45" xfId="4" applyNumberFormat="1" applyFont="1" applyBorder="1"/>
    <xf numFmtId="3" fontId="2" fillId="0" borderId="25" xfId="1" applyNumberFormat="1" applyFont="1" applyBorder="1"/>
    <xf numFmtId="0" fontId="1" fillId="0" borderId="5" xfId="1" applyFont="1" applyBorder="1" applyAlignment="1">
      <alignment vertical="center" wrapText="1"/>
    </xf>
    <xf numFmtId="0" fontId="1" fillId="0" borderId="28" xfId="1" applyFont="1" applyBorder="1" applyAlignment="1">
      <alignment horizontal="center"/>
    </xf>
    <xf numFmtId="0" fontId="1" fillId="0" borderId="32" xfId="1" applyFont="1" applyBorder="1" applyAlignment="1">
      <alignment horizontal="left"/>
    </xf>
    <xf numFmtId="3" fontId="1" fillId="0" borderId="29" xfId="1" applyNumberFormat="1" applyFont="1" applyBorder="1"/>
    <xf numFmtId="3" fontId="5" fillId="0" borderId="15" xfId="1" applyNumberFormat="1" applyFont="1" applyBorder="1"/>
    <xf numFmtId="10" fontId="5" fillId="0" borderId="18" xfId="4" applyNumberFormat="1" applyFont="1" applyBorder="1"/>
    <xf numFmtId="3" fontId="1" fillId="0" borderId="13" xfId="1" applyNumberFormat="1" applyFont="1" applyBorder="1"/>
    <xf numFmtId="0" fontId="6" fillId="0" borderId="0" xfId="1" applyFont="1"/>
    <xf numFmtId="0" fontId="1" fillId="0" borderId="46" xfId="1" applyFont="1" applyBorder="1" applyAlignment="1">
      <alignment horizontal="center"/>
    </xf>
    <xf numFmtId="3" fontId="1" fillId="0" borderId="33" xfId="1" applyNumberFormat="1" applyFont="1" applyBorder="1"/>
    <xf numFmtId="3" fontId="3" fillId="0" borderId="34" xfId="1" applyNumberFormat="1" applyFont="1" applyBorder="1"/>
    <xf numFmtId="10" fontId="3" fillId="0" borderId="27" xfId="4" applyNumberFormat="1" applyFont="1" applyBorder="1"/>
    <xf numFmtId="3" fontId="1" fillId="0" borderId="32" xfId="1" applyNumberFormat="1" applyFont="1" applyBorder="1"/>
    <xf numFmtId="3" fontId="1" fillId="0" borderId="47" xfId="1" applyNumberFormat="1" applyFont="1" applyBorder="1"/>
    <xf numFmtId="3" fontId="1" fillId="0" borderId="48" xfId="1" applyNumberFormat="1" applyFont="1" applyBorder="1"/>
    <xf numFmtId="10" fontId="1" fillId="0" borderId="42" xfId="4" applyNumberFormat="1" applyFont="1" applyBorder="1"/>
    <xf numFmtId="3" fontId="1" fillId="0" borderId="49" xfId="1" applyNumberFormat="1" applyFont="1" applyBorder="1"/>
    <xf numFmtId="10" fontId="1" fillId="0" borderId="49" xfId="4" applyNumberFormat="1" applyFont="1" applyBorder="1"/>
    <xf numFmtId="10" fontId="1" fillId="0" borderId="50" xfId="4" applyNumberFormat="1" applyFont="1" applyBorder="1"/>
    <xf numFmtId="3" fontId="2" fillId="0" borderId="41" xfId="1" applyNumberFormat="1" applyFont="1" applyBorder="1"/>
    <xf numFmtId="10" fontId="1" fillId="0" borderId="51" xfId="4" applyNumberFormat="1" applyFont="1" applyBorder="1"/>
    <xf numFmtId="164" fontId="1" fillId="0" borderId="2" xfId="1" applyNumberFormat="1" applyFont="1" applyBorder="1" applyAlignment="1"/>
    <xf numFmtId="4" fontId="2" fillId="0" borderId="2" xfId="1" applyNumberFormat="1" applyFont="1" applyBorder="1"/>
    <xf numFmtId="4" fontId="2" fillId="0" borderId="3" xfId="1" applyNumberFormat="1" applyFont="1" applyBorder="1"/>
    <xf numFmtId="4" fontId="2" fillId="0" borderId="5" xfId="1" applyNumberFormat="1" applyFont="1" applyBorder="1"/>
    <xf numFmtId="4" fontId="1" fillId="0" borderId="2" xfId="1" applyNumberFormat="1" applyFont="1" applyBorder="1"/>
    <xf numFmtId="0" fontId="7" fillId="0" borderId="0" xfId="1" applyFont="1"/>
    <xf numFmtId="3" fontId="7" fillId="0" borderId="0" xfId="1" applyNumberFormat="1" applyFont="1"/>
    <xf numFmtId="10" fontId="7" fillId="0" borderId="0" xfId="1" applyNumberFormat="1" applyFont="1"/>
    <xf numFmtId="0" fontId="8" fillId="0" borderId="0" xfId="1" applyFont="1"/>
    <xf numFmtId="3" fontId="8" fillId="0" borderId="0" xfId="1" applyNumberFormat="1" applyFont="1"/>
    <xf numFmtId="10" fontId="8" fillId="0" borderId="0" xfId="1" applyNumberFormat="1" applyFont="1"/>
    <xf numFmtId="0" fontId="4" fillId="0" borderId="0" xfId="1" applyAlignment="1">
      <alignment horizontal="left"/>
    </xf>
    <xf numFmtId="1" fontId="1" fillId="0" borderId="31" xfId="1" applyNumberFormat="1" applyFont="1" applyBorder="1" applyAlignment="1">
      <alignment horizontal="center"/>
    </xf>
    <xf numFmtId="10" fontId="2" fillId="0" borderId="15" xfId="4" applyNumberFormat="1" applyFont="1" applyBorder="1"/>
    <xf numFmtId="0" fontId="2" fillId="0" borderId="52" xfId="1" applyFont="1" applyBorder="1" applyAlignment="1">
      <alignment horizontal="center"/>
    </xf>
    <xf numFmtId="3" fontId="2" fillId="0" borderId="23" xfId="2" applyNumberFormat="1" applyFont="1" applyBorder="1"/>
    <xf numFmtId="10" fontId="2" fillId="0" borderId="23" xfId="4" applyNumberFormat="1" applyFont="1" applyBorder="1"/>
    <xf numFmtId="0" fontId="2" fillId="0" borderId="40" xfId="1" applyFont="1" applyBorder="1" applyAlignment="1"/>
    <xf numFmtId="0" fontId="2" fillId="0" borderId="32" xfId="1" applyFont="1" applyBorder="1" applyAlignment="1"/>
    <xf numFmtId="0" fontId="2" fillId="0" borderId="13" xfId="1" applyFont="1" applyBorder="1" applyAlignment="1"/>
    <xf numFmtId="0" fontId="1" fillId="0" borderId="32" xfId="1" applyFont="1" applyBorder="1" applyAlignment="1"/>
    <xf numFmtId="0" fontId="2" fillId="0" borderId="24" xfId="1" applyFont="1" applyBorder="1" applyAlignment="1"/>
    <xf numFmtId="0" fontId="2" fillId="0" borderId="0" xfId="1" applyFont="1" applyBorder="1" applyAlignment="1"/>
    <xf numFmtId="3" fontId="2" fillId="0" borderId="15" xfId="2" applyNumberFormat="1" applyFont="1" applyBorder="1"/>
    <xf numFmtId="10" fontId="2" fillId="0" borderId="53" xfId="4" applyNumberFormat="1" applyFont="1" applyBorder="1"/>
    <xf numFmtId="10" fontId="2" fillId="0" borderId="54" xfId="2" applyNumberFormat="1" applyFont="1" applyBorder="1"/>
    <xf numFmtId="10" fontId="2" fillId="0" borderId="16" xfId="2" applyNumberFormat="1" applyFont="1" applyBorder="1"/>
    <xf numFmtId="10" fontId="2" fillId="0" borderId="55" xfId="2" applyNumberFormat="1" applyFont="1" applyBorder="1"/>
    <xf numFmtId="10" fontId="2" fillId="0" borderId="55" xfId="4" applyNumberFormat="1" applyFont="1" applyBorder="1"/>
    <xf numFmtId="10" fontId="2" fillId="0" borderId="54" xfId="4" applyNumberFormat="1" applyFont="1" applyBorder="1"/>
    <xf numFmtId="3" fontId="5" fillId="0" borderId="34" xfId="1" applyNumberFormat="1" applyFont="1" applyBorder="1"/>
    <xf numFmtId="10" fontId="5" fillId="0" borderId="27" xfId="4" applyNumberFormat="1" applyFont="1" applyBorder="1"/>
    <xf numFmtId="3" fontId="5" fillId="0" borderId="3" xfId="1" applyNumberFormat="1" applyFont="1" applyBorder="1"/>
    <xf numFmtId="10" fontId="5" fillId="0" borderId="4" xfId="4" applyNumberFormat="1" applyFont="1" applyBorder="1"/>
    <xf numFmtId="0" fontId="2" fillId="0" borderId="14" xfId="1" applyFont="1" applyBorder="1" applyAlignment="1">
      <alignment horizontal="center"/>
    </xf>
    <xf numFmtId="10" fontId="2" fillId="0" borderId="56" xfId="4" applyNumberFormat="1" applyFont="1" applyBorder="1"/>
    <xf numFmtId="0" fontId="2" fillId="0" borderId="33" xfId="1" applyFont="1" applyBorder="1" applyAlignment="1">
      <alignment horizontal="center"/>
    </xf>
    <xf numFmtId="3" fontId="4" fillId="0" borderId="11" xfId="1" applyNumberFormat="1" applyFont="1" applyBorder="1" applyAlignment="1">
      <alignment horizontal="center"/>
    </xf>
    <xf numFmtId="10" fontId="2" fillId="0" borderId="51" xfId="4" applyNumberFormat="1" applyFont="1" applyBorder="1"/>
    <xf numFmtId="3" fontId="4" fillId="0" borderId="57" xfId="1" applyNumberFormat="1" applyFont="1" applyBorder="1" applyAlignment="1">
      <alignment horizontal="center"/>
    </xf>
    <xf numFmtId="3" fontId="4" fillId="0" borderId="58" xfId="1" applyNumberFormat="1" applyFont="1" applyBorder="1" applyAlignment="1">
      <alignment horizontal="center"/>
    </xf>
    <xf numFmtId="3" fontId="2" fillId="0" borderId="59" xfId="2" applyNumberFormat="1" applyFont="1" applyBorder="1"/>
    <xf numFmtId="3" fontId="2" fillId="0" borderId="58" xfId="1" applyNumberFormat="1" applyFont="1" applyBorder="1"/>
    <xf numFmtId="3" fontId="3" fillId="0" borderId="60" xfId="2" applyNumberFormat="1" applyFont="1" applyBorder="1"/>
    <xf numFmtId="3" fontId="3" fillId="0" borderId="61" xfId="1" applyNumberFormat="1" applyFont="1" applyBorder="1"/>
    <xf numFmtId="3" fontId="1" fillId="0" borderId="62" xfId="1" applyNumberFormat="1" applyFont="1" applyBorder="1"/>
    <xf numFmtId="3" fontId="1" fillId="0" borderId="34" xfId="1" applyNumberFormat="1" applyFont="1" applyBorder="1"/>
    <xf numFmtId="3" fontId="2" fillId="0" borderId="63" xfId="1" applyNumberFormat="1" applyFont="1" applyBorder="1"/>
    <xf numFmtId="3" fontId="2" fillId="0" borderId="64" xfId="1" applyNumberFormat="1" applyFont="1" applyBorder="1"/>
    <xf numFmtId="3" fontId="2" fillId="0" borderId="1" xfId="1" applyNumberFormat="1" applyFont="1" applyBorder="1"/>
    <xf numFmtId="3" fontId="1" fillId="0" borderId="47" xfId="1" applyNumberFormat="1" applyFont="1" applyBorder="1" applyAlignment="1">
      <alignment vertical="center"/>
    </xf>
    <xf numFmtId="3" fontId="1" fillId="0" borderId="48" xfId="1" applyNumberFormat="1" applyFont="1" applyBorder="1" applyAlignment="1">
      <alignment vertical="center"/>
    </xf>
    <xf numFmtId="3" fontId="1" fillId="0" borderId="65" xfId="1" applyNumberFormat="1" applyFont="1" applyBorder="1" applyAlignment="1">
      <alignment vertical="center"/>
    </xf>
    <xf numFmtId="10" fontId="1" fillId="0" borderId="66" xfId="4" applyNumberFormat="1" applyFont="1" applyBorder="1"/>
    <xf numFmtId="0" fontId="2" fillId="0" borderId="67" xfId="1" applyFont="1" applyBorder="1" applyAlignment="1">
      <alignment horizontal="left" vertical="center" wrapText="1"/>
    </xf>
    <xf numFmtId="0" fontId="2" fillId="0" borderId="68" xfId="1" applyFont="1" applyBorder="1" applyAlignment="1">
      <alignment horizontal="left"/>
    </xf>
    <xf numFmtId="3" fontId="1" fillId="0" borderId="69" xfId="1" applyNumberFormat="1" applyFont="1" applyBorder="1"/>
    <xf numFmtId="0" fontId="2" fillId="0" borderId="70" xfId="1" applyFont="1" applyBorder="1" applyAlignment="1">
      <alignment horizontal="center"/>
    </xf>
    <xf numFmtId="0" fontId="2" fillId="0" borderId="71" xfId="1" applyFont="1" applyBorder="1" applyAlignment="1"/>
    <xf numFmtId="3" fontId="2" fillId="0" borderId="72" xfId="1" applyNumberFormat="1" applyFont="1" applyBorder="1"/>
    <xf numFmtId="3" fontId="2" fillId="0" borderId="61" xfId="1" applyNumberFormat="1" applyFont="1" applyBorder="1"/>
    <xf numFmtId="10" fontId="2" fillId="0" borderId="73" xfId="4" applyNumberFormat="1" applyFont="1" applyBorder="1"/>
    <xf numFmtId="3" fontId="2" fillId="0" borderId="71" xfId="1" applyNumberFormat="1" applyFont="1" applyBorder="1"/>
    <xf numFmtId="10" fontId="4" fillId="0" borderId="0" xfId="1" applyNumberFormat="1" applyFont="1"/>
    <xf numFmtId="3" fontId="4" fillId="0" borderId="0" xfId="1" applyNumberFormat="1"/>
    <xf numFmtId="3" fontId="2" fillId="0" borderId="15" xfId="1" applyNumberFormat="1" applyFont="1" applyFill="1" applyBorder="1"/>
    <xf numFmtId="3" fontId="2" fillId="0" borderId="23" xfId="1" applyNumberFormat="1" applyFont="1" applyFill="1" applyBorder="1"/>
    <xf numFmtId="3" fontId="3" fillId="0" borderId="61" xfId="1" applyNumberFormat="1" applyFont="1" applyFill="1" applyBorder="1"/>
    <xf numFmtId="3" fontId="2" fillId="0" borderId="8" xfId="1" applyNumberFormat="1" applyFont="1" applyFill="1" applyBorder="1"/>
    <xf numFmtId="3" fontId="2" fillId="0" borderId="34" xfId="1" applyNumberFormat="1" applyFont="1" applyFill="1" applyBorder="1"/>
    <xf numFmtId="4" fontId="2" fillId="0" borderId="3" xfId="1" applyNumberFormat="1" applyFont="1" applyFill="1" applyBorder="1"/>
    <xf numFmtId="3" fontId="2" fillId="0" borderId="58" xfId="1" applyNumberFormat="1" applyFont="1" applyFill="1" applyBorder="1"/>
    <xf numFmtId="4" fontId="2" fillId="0" borderId="2" xfId="1" applyNumberFormat="1" applyFont="1" applyFill="1" applyBorder="1"/>
    <xf numFmtId="3" fontId="1" fillId="0" borderId="3" xfId="1" applyNumberFormat="1" applyFont="1" applyFill="1" applyBorder="1"/>
    <xf numFmtId="3" fontId="1" fillId="0" borderId="23" xfId="1" applyNumberFormat="1" applyFont="1" applyFill="1" applyBorder="1"/>
    <xf numFmtId="3" fontId="1" fillId="0" borderId="2" xfId="1" applyNumberFormat="1" applyFont="1" applyFill="1" applyBorder="1"/>
    <xf numFmtId="3" fontId="1" fillId="0" borderId="5" xfId="1" applyNumberFormat="1" applyFont="1" applyFill="1" applyBorder="1"/>
    <xf numFmtId="3" fontId="1" fillId="0" borderId="34" xfId="1" applyNumberFormat="1" applyFont="1" applyFill="1" applyBorder="1"/>
    <xf numFmtId="3" fontId="1" fillId="0" borderId="48" xfId="1" applyNumberFormat="1" applyFont="1" applyFill="1" applyBorder="1" applyAlignment="1">
      <alignment vertical="center"/>
    </xf>
    <xf numFmtId="3" fontId="2" fillId="0" borderId="64" xfId="1" applyNumberFormat="1" applyFont="1" applyFill="1" applyBorder="1"/>
    <xf numFmtId="3" fontId="2" fillId="0" borderId="19" xfId="2" applyNumberFormat="1" applyFont="1" applyFill="1" applyBorder="1"/>
    <xf numFmtId="3" fontId="3" fillId="0" borderId="15" xfId="1" applyNumberFormat="1" applyFont="1" applyFill="1" applyBorder="1"/>
    <xf numFmtId="3" fontId="5" fillId="0" borderId="34" xfId="1" applyNumberFormat="1" applyFont="1" applyFill="1" applyBorder="1"/>
    <xf numFmtId="3" fontId="5" fillId="0" borderId="15" xfId="1" applyNumberFormat="1" applyFont="1" applyFill="1" applyBorder="1"/>
    <xf numFmtId="3" fontId="2" fillId="0" borderId="61" xfId="1" applyNumberFormat="1" applyFont="1" applyFill="1" applyBorder="1"/>
    <xf numFmtId="3" fontId="3" fillId="0" borderId="34" xfId="1" applyNumberFormat="1" applyFont="1" applyFill="1" applyBorder="1"/>
    <xf numFmtId="3" fontId="1" fillId="0" borderId="47" xfId="1" applyNumberFormat="1" applyFont="1" applyFill="1" applyBorder="1"/>
    <xf numFmtId="0" fontId="11" fillId="0" borderId="0" xfId="0" applyFont="1" applyBorder="1" applyAlignment="1">
      <alignment wrapText="1"/>
    </xf>
    <xf numFmtId="0" fontId="11" fillId="0" borderId="0" xfId="0" applyFont="1" applyBorder="1" applyAlignment="1"/>
    <xf numFmtId="10" fontId="4" fillId="0" borderId="0" xfId="1" applyNumberFormat="1" applyFont="1" applyAlignment="1">
      <alignment horizontal="right"/>
    </xf>
    <xf numFmtId="3" fontId="2" fillId="0" borderId="14" xfId="1" applyNumberFormat="1" applyFont="1" applyBorder="1"/>
    <xf numFmtId="3" fontId="1" fillId="0" borderId="31" xfId="1" applyNumberFormat="1" applyFont="1" applyBorder="1"/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/>
    </xf>
    <xf numFmtId="49" fontId="1" fillId="0" borderId="5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4" fontId="1" fillId="0" borderId="2" xfId="3" applyFont="1" applyBorder="1" applyAlignment="1">
      <alignment horizontal="center" vertical="center"/>
    </xf>
    <xf numFmtId="49" fontId="1" fillId="0" borderId="4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57" xfId="1" applyFont="1" applyFill="1" applyBorder="1" applyAlignment="1">
      <alignment horizontal="center" vertical="center" wrapText="1"/>
    </xf>
    <xf numFmtId="0" fontId="2" fillId="0" borderId="68" xfId="1" applyFont="1" applyFill="1" applyBorder="1" applyAlignment="1">
      <alignment wrapText="1"/>
    </xf>
    <xf numFmtId="0" fontId="2" fillId="0" borderId="11" xfId="1" applyFont="1" applyFill="1" applyBorder="1" applyAlignment="1">
      <alignment wrapText="1"/>
    </xf>
    <xf numFmtId="0" fontId="2" fillId="0" borderId="63" xfId="1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2" fillId="0" borderId="51" xfId="1" applyFont="1" applyFill="1" applyBorder="1" applyAlignment="1">
      <alignment wrapText="1"/>
    </xf>
    <xf numFmtId="0" fontId="1" fillId="0" borderId="58" xfId="2" applyFont="1" applyBorder="1" applyAlignment="1">
      <alignment horizontal="center" vertical="center" wrapText="1"/>
    </xf>
    <xf numFmtId="0" fontId="1" fillId="0" borderId="64" xfId="2" applyFont="1" applyBorder="1" applyAlignment="1">
      <alignment horizontal="center" vertical="center" wrapText="1"/>
    </xf>
    <xf numFmtId="10" fontId="1" fillId="0" borderId="11" xfId="2" applyNumberFormat="1" applyFont="1" applyBorder="1" applyAlignment="1">
      <alignment horizontal="center" vertical="center" wrapText="1"/>
    </xf>
    <xf numFmtId="10" fontId="1" fillId="0" borderId="77" xfId="2" applyNumberFormat="1" applyFont="1" applyBorder="1" applyAlignment="1">
      <alignment horizontal="center" vertical="center" wrapText="1"/>
    </xf>
    <xf numFmtId="0" fontId="1" fillId="0" borderId="59" xfId="2" applyFont="1" applyBorder="1" applyAlignment="1">
      <alignment horizontal="center" vertical="center" wrapText="1"/>
    </xf>
    <xf numFmtId="0" fontId="1" fillId="0" borderId="74" xfId="2" applyFont="1" applyBorder="1" applyAlignment="1">
      <alignment horizontal="center" vertical="center" wrapText="1"/>
    </xf>
    <xf numFmtId="0" fontId="1" fillId="0" borderId="47" xfId="1" applyFont="1" applyBorder="1" applyAlignment="1">
      <alignment horizontal="center" vertical="center"/>
    </xf>
    <xf numFmtId="0" fontId="1" fillId="0" borderId="49" xfId="1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 wrapText="1"/>
    </xf>
    <xf numFmtId="0" fontId="1" fillId="0" borderId="76" xfId="2" applyFont="1" applyBorder="1" applyAlignment="1">
      <alignment horizontal="center" vertical="center" wrapText="1"/>
    </xf>
    <xf numFmtId="0" fontId="1" fillId="0" borderId="57" xfId="1" applyFont="1" applyBorder="1" applyAlignment="1">
      <alignment horizontal="center" vertical="center"/>
    </xf>
    <xf numFmtId="0" fontId="1" fillId="0" borderId="41" xfId="1" applyFont="1" applyBorder="1" applyAlignment="1">
      <alignment horizontal="center" vertical="center"/>
    </xf>
    <xf numFmtId="0" fontId="1" fillId="0" borderId="63" xfId="1" applyFont="1" applyBorder="1" applyAlignment="1">
      <alignment horizontal="center" vertical="center"/>
    </xf>
    <xf numFmtId="0" fontId="9" fillId="0" borderId="0" xfId="1" applyFont="1" applyAlignment="1">
      <alignment horizontal="right"/>
    </xf>
    <xf numFmtId="0" fontId="1" fillId="0" borderId="68" xfId="1" applyFont="1" applyFill="1" applyBorder="1" applyAlignment="1">
      <alignment horizontal="center" vertical="center" wrapText="1"/>
    </xf>
    <xf numFmtId="0" fontId="2" fillId="0" borderId="4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1" fillId="0" borderId="47" xfId="1" applyFont="1" applyBorder="1" applyAlignment="1">
      <alignment horizontal="center"/>
    </xf>
    <xf numFmtId="0" fontId="1" fillId="0" borderId="49" xfId="1" applyFont="1" applyBorder="1" applyAlignment="1">
      <alignment horizontal="center"/>
    </xf>
    <xf numFmtId="0" fontId="1" fillId="0" borderId="63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52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46" xfId="1" applyFont="1" applyBorder="1" applyAlignment="1">
      <alignment horizontal="center" vertical="center" wrapText="1"/>
    </xf>
    <xf numFmtId="0" fontId="1" fillId="0" borderId="57" xfId="0" applyFont="1" applyFill="1" applyBorder="1" applyAlignment="1">
      <alignment horizontal="center" vertical="center" wrapText="1"/>
    </xf>
    <xf numFmtId="0" fontId="1" fillId="0" borderId="6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1" xfId="0" applyFont="1" applyFill="1" applyBorder="1" applyAlignment="1">
      <alignment horizontal="center" vertical="center" wrapText="1"/>
    </xf>
    <xf numFmtId="0" fontId="1" fillId="0" borderId="78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8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51" xfId="0" applyFont="1" applyFill="1" applyBorder="1" applyAlignment="1">
      <alignment horizontal="center" vertical="center"/>
    </xf>
    <xf numFmtId="0" fontId="1" fillId="0" borderId="57" xfId="0" applyFont="1" applyFill="1" applyBorder="1" applyAlignment="1">
      <alignment horizontal="center" vertical="center"/>
    </xf>
    <xf numFmtId="0" fontId="1" fillId="0" borderId="63" xfId="0" applyFont="1" applyFill="1" applyBorder="1" applyAlignment="1">
      <alignment horizontal="center" vertical="center"/>
    </xf>
    <xf numFmtId="0" fontId="1" fillId="0" borderId="79" xfId="0" applyFont="1" applyFill="1" applyBorder="1" applyAlignment="1">
      <alignment horizontal="center" vertical="center"/>
    </xf>
    <xf numFmtId="0" fontId="1" fillId="0" borderId="81" xfId="0" applyFont="1" applyFill="1" applyBorder="1" applyAlignment="1">
      <alignment horizontal="center" vertical="center"/>
    </xf>
    <xf numFmtId="0" fontId="1" fillId="0" borderId="78" xfId="0" applyFont="1" applyFill="1" applyBorder="1" applyAlignment="1">
      <alignment horizontal="center" vertical="center" wrapText="1"/>
    </xf>
    <xf numFmtId="0" fontId="1" fillId="0" borderId="79" xfId="0" applyFont="1" applyFill="1" applyBorder="1" applyAlignment="1">
      <alignment horizontal="center" vertical="center" wrapText="1"/>
    </xf>
    <xf numFmtId="0" fontId="1" fillId="0" borderId="80" xfId="0" applyFont="1" applyFill="1" applyBorder="1" applyAlignment="1">
      <alignment horizontal="center" vertical="center" wrapText="1"/>
    </xf>
    <xf numFmtId="0" fontId="1" fillId="0" borderId="81" xfId="0" applyFont="1" applyFill="1" applyBorder="1" applyAlignment="1">
      <alignment horizontal="center" vertical="center" wrapText="1"/>
    </xf>
    <xf numFmtId="3" fontId="2" fillId="0" borderId="16" xfId="1" applyNumberFormat="1" applyFont="1" applyBorder="1"/>
    <xf numFmtId="3" fontId="2" fillId="0" borderId="67" xfId="1" applyNumberFormat="1" applyFont="1" applyBorder="1"/>
    <xf numFmtId="3" fontId="2" fillId="0" borderId="17" xfId="1" applyNumberFormat="1" applyFont="1" applyBorder="1"/>
    <xf numFmtId="3" fontId="1" fillId="0" borderId="4" xfId="1" applyNumberFormat="1" applyFont="1" applyBorder="1"/>
  </cellXfs>
  <cellStyles count="5">
    <cellStyle name="Normál" xfId="0" builtinId="0"/>
    <cellStyle name="Normál 2" xfId="1"/>
    <cellStyle name="Normál_részb._önáll._Címrend_2006_Gabor" xfId="2"/>
    <cellStyle name="Pénznem" xfId="3" builtinId="4"/>
    <cellStyle name="Százalék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A276"/>
  <sheetViews>
    <sheetView tabSelected="1" view="pageBreakPreview" topLeftCell="A8" zoomScale="55" zoomScaleNormal="70" zoomScaleSheetLayoutView="55" workbookViewId="0">
      <pane xSplit="2" topLeftCell="DS1" activePane="topRight" state="frozen"/>
      <selection pane="topRight" activeCell="CM52" sqref="CM52"/>
    </sheetView>
  </sheetViews>
  <sheetFormatPr defaultRowHeight="12.75"/>
  <cols>
    <col min="1" max="1" width="11.85546875" style="1" bestFit="1" customWidth="1"/>
    <col min="2" max="2" width="96.42578125" style="1" customWidth="1"/>
    <col min="3" max="3" width="14.42578125" style="1" customWidth="1"/>
    <col min="4" max="4" width="14" style="1" customWidth="1"/>
    <col min="5" max="5" width="18.7109375" style="6" bestFit="1" customWidth="1"/>
    <col min="6" max="6" width="14.42578125" style="1" customWidth="1"/>
    <col min="7" max="7" width="14" style="1" customWidth="1"/>
    <col min="8" max="95" width="15.5703125" style="6" customWidth="1"/>
    <col min="96" max="96" width="14.42578125" style="1" hidden="1" customWidth="1"/>
    <col min="97" max="97" width="14" style="1" hidden="1" customWidth="1"/>
    <col min="98" max="98" width="14" style="6" hidden="1" customWidth="1"/>
    <col min="99" max="99" width="14.85546875" style="1" hidden="1" customWidth="1"/>
    <col min="100" max="100" width="13.28515625" style="1" hidden="1" customWidth="1"/>
    <col min="101" max="101" width="13.42578125" style="1" hidden="1" customWidth="1"/>
    <col min="102" max="104" width="13.42578125" style="1" customWidth="1"/>
    <col min="105" max="105" width="14.42578125" style="1" customWidth="1"/>
    <col min="106" max="106" width="14" style="1" customWidth="1"/>
    <col min="107" max="107" width="14.42578125" style="6" customWidth="1"/>
    <col min="108" max="119" width="15.5703125" style="6" customWidth="1"/>
    <col min="120" max="120" width="16.140625" style="6" customWidth="1"/>
    <col min="121" max="121" width="17.140625" style="6" customWidth="1"/>
    <col min="122" max="122" width="16.140625" style="6" customWidth="1"/>
    <col min="123" max="131" width="15.5703125" style="6" customWidth="1"/>
    <col min="132" max="16384" width="9.140625" style="1"/>
  </cols>
  <sheetData>
    <row r="1" spans="1:131" ht="15">
      <c r="B1" s="2"/>
      <c r="D1" s="3"/>
      <c r="E1" s="4"/>
      <c r="G1" s="3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197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229"/>
      <c r="CS1" s="229"/>
      <c r="CT1" s="229"/>
      <c r="CU1" s="229"/>
      <c r="CV1" s="229"/>
      <c r="CW1" s="229"/>
      <c r="CX1" s="229"/>
      <c r="CY1" s="229"/>
      <c r="CZ1" s="229"/>
      <c r="DA1" s="229"/>
      <c r="DB1" s="229"/>
      <c r="DC1" s="229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</row>
    <row r="2" spans="1:131" ht="15" customHeight="1">
      <c r="A2" s="200"/>
      <c r="B2" s="200"/>
      <c r="C2" s="201" t="s">
        <v>127</v>
      </c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195"/>
      <c r="P2" s="195"/>
      <c r="Q2" s="195"/>
      <c r="R2" s="195"/>
      <c r="S2" s="195"/>
      <c r="T2" s="195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F2" s="196"/>
      <c r="BG2" s="196"/>
      <c r="BH2" s="196"/>
      <c r="BI2" s="196"/>
      <c r="BJ2" s="196"/>
      <c r="BK2" s="196"/>
      <c r="BL2" s="196"/>
      <c r="BM2" s="196"/>
      <c r="BN2" s="196"/>
      <c r="BO2" s="196"/>
      <c r="BP2" s="196"/>
      <c r="BQ2" s="196"/>
      <c r="BR2" s="196"/>
      <c r="BS2" s="196"/>
      <c r="BT2" s="196"/>
      <c r="BU2" s="196"/>
      <c r="BV2" s="196"/>
      <c r="BW2" s="196"/>
      <c r="BX2" s="196"/>
      <c r="BY2" s="196"/>
      <c r="BZ2" s="196"/>
      <c r="CA2" s="196"/>
      <c r="CB2" s="196"/>
      <c r="CC2" s="196"/>
      <c r="CD2" s="196"/>
      <c r="CE2" s="196"/>
      <c r="CF2" s="196"/>
      <c r="CG2" s="196"/>
      <c r="CH2" s="196"/>
      <c r="CI2" s="196"/>
      <c r="CJ2" s="196"/>
      <c r="CK2" s="196"/>
      <c r="CL2" s="196"/>
      <c r="CM2" s="196"/>
      <c r="CN2" s="196"/>
      <c r="CO2" s="196"/>
      <c r="CP2" s="196"/>
      <c r="CQ2" s="196"/>
      <c r="CR2" s="196"/>
      <c r="CS2" s="196"/>
      <c r="CT2" s="196"/>
      <c r="CU2" s="196"/>
      <c r="CV2" s="196"/>
      <c r="CW2" s="196"/>
      <c r="CX2" s="196"/>
      <c r="CY2" s="196"/>
      <c r="CZ2" s="196"/>
      <c r="DA2" s="196"/>
      <c r="DB2" s="196"/>
      <c r="DC2" s="196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</row>
    <row r="3" spans="1:131" ht="25.5" customHeight="1">
      <c r="A3" s="200"/>
      <c r="B3" s="200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195"/>
      <c r="P3" s="195"/>
      <c r="Q3" s="195"/>
      <c r="R3" s="195"/>
      <c r="S3" s="195"/>
      <c r="T3" s="195"/>
      <c r="U3" s="196"/>
      <c r="V3" s="196"/>
      <c r="W3" s="196"/>
      <c r="X3" s="196"/>
      <c r="Y3" s="196"/>
      <c r="Z3" s="196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196"/>
      <c r="AU3" s="196"/>
      <c r="AV3" s="196"/>
      <c r="AW3" s="196"/>
      <c r="AX3" s="196"/>
      <c r="AY3" s="196"/>
      <c r="AZ3" s="196"/>
      <c r="BA3" s="196"/>
      <c r="BB3" s="196"/>
      <c r="BC3" s="196"/>
      <c r="BD3" s="196"/>
      <c r="BE3" s="196"/>
      <c r="BF3" s="196"/>
      <c r="BG3" s="196"/>
      <c r="BH3" s="196"/>
      <c r="BI3" s="196"/>
      <c r="BJ3" s="196"/>
      <c r="BK3" s="196"/>
      <c r="BL3" s="196"/>
      <c r="BM3" s="196"/>
      <c r="BN3" s="196"/>
      <c r="BO3" s="196"/>
      <c r="BP3" s="196"/>
      <c r="BQ3" s="196"/>
      <c r="BR3" s="196"/>
      <c r="BS3" s="196"/>
      <c r="BT3" s="196"/>
      <c r="BU3" s="196"/>
      <c r="BV3" s="196"/>
      <c r="BW3" s="196"/>
      <c r="BX3" s="196"/>
      <c r="BY3" s="196"/>
      <c r="BZ3" s="196"/>
      <c r="CA3" s="196"/>
      <c r="CB3" s="196"/>
      <c r="CC3" s="196"/>
      <c r="CD3" s="196"/>
      <c r="CE3" s="196"/>
      <c r="CF3" s="196"/>
      <c r="CG3" s="196"/>
      <c r="CH3" s="196"/>
      <c r="CI3" s="196"/>
      <c r="CJ3" s="196"/>
      <c r="CK3" s="196"/>
      <c r="CL3" s="196"/>
      <c r="CM3" s="196"/>
      <c r="CN3" s="196"/>
      <c r="CO3" s="196"/>
      <c r="CP3" s="196"/>
      <c r="CQ3" s="196"/>
      <c r="CR3" s="196"/>
      <c r="CS3" s="196"/>
      <c r="CT3" s="196"/>
      <c r="CU3" s="196"/>
      <c r="CV3" s="196"/>
      <c r="CW3" s="196"/>
      <c r="CX3" s="196"/>
      <c r="CY3" s="196"/>
      <c r="CZ3" s="196"/>
      <c r="DA3" s="196"/>
      <c r="DB3" s="196"/>
      <c r="DC3" s="196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</row>
    <row r="4" spans="1:131" ht="13.5" thickBot="1">
      <c r="A4" s="5"/>
      <c r="B4" s="2"/>
    </row>
    <row r="5" spans="1:131" ht="16.5" thickBot="1">
      <c r="A5" s="237" t="s">
        <v>0</v>
      </c>
      <c r="B5" s="226" t="s">
        <v>1</v>
      </c>
      <c r="C5" s="202" t="s">
        <v>62</v>
      </c>
      <c r="D5" s="203"/>
      <c r="E5" s="203"/>
      <c r="F5" s="203"/>
      <c r="G5" s="203"/>
      <c r="H5" s="203"/>
      <c r="I5" s="203"/>
      <c r="J5" s="203"/>
      <c r="K5" s="207"/>
      <c r="L5" s="202" t="s">
        <v>65</v>
      </c>
      <c r="M5" s="203"/>
      <c r="N5" s="207"/>
      <c r="O5" s="203" t="s">
        <v>67</v>
      </c>
      <c r="P5" s="203"/>
      <c r="Q5" s="203"/>
      <c r="R5" s="204"/>
      <c r="S5" s="204"/>
      <c r="T5" s="205"/>
      <c r="U5" s="202" t="s">
        <v>68</v>
      </c>
      <c r="V5" s="203"/>
      <c r="W5" s="203"/>
      <c r="X5" s="204"/>
      <c r="Y5" s="204"/>
      <c r="Z5" s="205"/>
      <c r="AA5" s="206" t="s">
        <v>68</v>
      </c>
      <c r="AB5" s="204"/>
      <c r="AC5" s="204"/>
      <c r="AD5" s="204"/>
      <c r="AE5" s="204"/>
      <c r="AF5" s="204"/>
      <c r="AG5" s="204"/>
      <c r="AH5" s="204"/>
      <c r="AI5" s="204"/>
      <c r="AJ5" s="204"/>
      <c r="AK5" s="204"/>
      <c r="AL5" s="205"/>
      <c r="AM5" s="206" t="s">
        <v>68</v>
      </c>
      <c r="AN5" s="204"/>
      <c r="AO5" s="205"/>
      <c r="AP5" s="202" t="s">
        <v>71</v>
      </c>
      <c r="AQ5" s="203"/>
      <c r="AR5" s="203"/>
      <c r="AS5" s="203"/>
      <c r="AT5" s="203"/>
      <c r="AU5" s="203"/>
      <c r="AV5" s="203"/>
      <c r="AW5" s="203"/>
      <c r="AX5" s="207"/>
      <c r="AY5" s="202" t="s">
        <v>71</v>
      </c>
      <c r="AZ5" s="203"/>
      <c r="BA5" s="203"/>
      <c r="BB5" s="203"/>
      <c r="BC5" s="203"/>
      <c r="BD5" s="203"/>
      <c r="BE5" s="203"/>
      <c r="BF5" s="203"/>
      <c r="BG5" s="203"/>
      <c r="BH5" s="204"/>
      <c r="BI5" s="204"/>
      <c r="BJ5" s="205"/>
      <c r="BK5" s="202" t="s">
        <v>71</v>
      </c>
      <c r="BL5" s="203"/>
      <c r="BM5" s="207"/>
      <c r="BN5" s="202" t="s">
        <v>77</v>
      </c>
      <c r="BO5" s="203"/>
      <c r="BP5" s="207"/>
      <c r="BQ5" s="202" t="s">
        <v>79</v>
      </c>
      <c r="BR5" s="203"/>
      <c r="BS5" s="207"/>
      <c r="BT5" s="202" t="s">
        <v>85</v>
      </c>
      <c r="BU5" s="203"/>
      <c r="BV5" s="207"/>
      <c r="BW5" s="202" t="s">
        <v>86</v>
      </c>
      <c r="BX5" s="203"/>
      <c r="BY5" s="207"/>
      <c r="BZ5" s="202" t="s">
        <v>87</v>
      </c>
      <c r="CA5" s="203"/>
      <c r="CB5" s="207"/>
      <c r="CC5" s="202" t="s">
        <v>88</v>
      </c>
      <c r="CD5" s="203"/>
      <c r="CE5" s="207"/>
      <c r="CF5" s="202" t="s">
        <v>89</v>
      </c>
      <c r="CG5" s="203"/>
      <c r="CH5" s="207"/>
      <c r="CI5" s="202" t="s">
        <v>90</v>
      </c>
      <c r="CJ5" s="203"/>
      <c r="CK5" s="207"/>
      <c r="CL5" s="202" t="s">
        <v>91</v>
      </c>
      <c r="CM5" s="203"/>
      <c r="CN5" s="207"/>
      <c r="CO5" s="202" t="s">
        <v>95</v>
      </c>
      <c r="CP5" s="203"/>
      <c r="CQ5" s="207"/>
      <c r="CR5" s="202"/>
      <c r="CS5" s="203"/>
      <c r="CT5" s="207"/>
      <c r="CU5" s="202"/>
      <c r="CV5" s="203"/>
      <c r="CW5" s="207"/>
      <c r="CX5" s="202"/>
      <c r="CY5" s="203"/>
      <c r="CZ5" s="207"/>
      <c r="DA5" s="202" t="s">
        <v>97</v>
      </c>
      <c r="DB5" s="203"/>
      <c r="DC5" s="207"/>
      <c r="DD5" s="202" t="s">
        <v>99</v>
      </c>
      <c r="DE5" s="203"/>
      <c r="DF5" s="207"/>
      <c r="DG5" s="202" t="s">
        <v>101</v>
      </c>
      <c r="DH5" s="203"/>
      <c r="DI5" s="207"/>
      <c r="DJ5" s="202" t="s">
        <v>102</v>
      </c>
      <c r="DK5" s="203"/>
      <c r="DL5" s="207"/>
      <c r="DM5" s="202" t="s">
        <v>103</v>
      </c>
      <c r="DN5" s="203"/>
      <c r="DO5" s="207"/>
      <c r="DP5" s="202" t="s">
        <v>104</v>
      </c>
      <c r="DQ5" s="203"/>
      <c r="DR5" s="207"/>
      <c r="DS5" s="202" t="s">
        <v>105</v>
      </c>
      <c r="DT5" s="203"/>
      <c r="DU5" s="207"/>
      <c r="DV5" s="202" t="s">
        <v>106</v>
      </c>
      <c r="DW5" s="203"/>
      <c r="DX5" s="207"/>
      <c r="DY5" s="202" t="s">
        <v>107</v>
      </c>
      <c r="DZ5" s="203"/>
      <c r="EA5" s="207"/>
    </row>
    <row r="6" spans="1:131" ht="13.5" customHeight="1">
      <c r="A6" s="238"/>
      <c r="B6" s="227"/>
      <c r="C6" s="210" t="s">
        <v>63</v>
      </c>
      <c r="D6" s="211"/>
      <c r="E6" s="212"/>
      <c r="F6" s="230" t="s">
        <v>64</v>
      </c>
      <c r="G6" s="211"/>
      <c r="H6" s="212"/>
      <c r="I6" s="230" t="s">
        <v>111</v>
      </c>
      <c r="J6" s="211"/>
      <c r="K6" s="212"/>
      <c r="L6" s="210" t="s">
        <v>66</v>
      </c>
      <c r="M6" s="211"/>
      <c r="N6" s="212"/>
      <c r="O6" s="210" t="s">
        <v>118</v>
      </c>
      <c r="P6" s="211"/>
      <c r="Q6" s="212"/>
      <c r="R6" s="210" t="s">
        <v>117</v>
      </c>
      <c r="S6" s="211"/>
      <c r="T6" s="212"/>
      <c r="U6" s="210" t="s">
        <v>120</v>
      </c>
      <c r="V6" s="211"/>
      <c r="W6" s="212"/>
      <c r="X6" s="210" t="s">
        <v>121</v>
      </c>
      <c r="Y6" s="211"/>
      <c r="Z6" s="212"/>
      <c r="AA6" s="210" t="s">
        <v>69</v>
      </c>
      <c r="AB6" s="211"/>
      <c r="AC6" s="212"/>
      <c r="AD6" s="210" t="s">
        <v>70</v>
      </c>
      <c r="AE6" s="211"/>
      <c r="AF6" s="212"/>
      <c r="AG6" s="210" t="s">
        <v>122</v>
      </c>
      <c r="AH6" s="211"/>
      <c r="AI6" s="212"/>
      <c r="AJ6" s="210" t="s">
        <v>115</v>
      </c>
      <c r="AK6" s="211"/>
      <c r="AL6" s="212"/>
      <c r="AM6" s="210" t="s">
        <v>112</v>
      </c>
      <c r="AN6" s="211"/>
      <c r="AO6" s="212"/>
      <c r="AP6" s="210" t="s">
        <v>72</v>
      </c>
      <c r="AQ6" s="211"/>
      <c r="AR6" s="212"/>
      <c r="AS6" s="210" t="s">
        <v>73</v>
      </c>
      <c r="AT6" s="211"/>
      <c r="AU6" s="212"/>
      <c r="AV6" s="210" t="s">
        <v>74</v>
      </c>
      <c r="AW6" s="211"/>
      <c r="AX6" s="212"/>
      <c r="AY6" s="210" t="s">
        <v>75</v>
      </c>
      <c r="AZ6" s="211"/>
      <c r="BA6" s="212"/>
      <c r="BB6" s="210" t="s">
        <v>123</v>
      </c>
      <c r="BC6" s="211"/>
      <c r="BD6" s="212"/>
      <c r="BE6" s="210" t="s">
        <v>76</v>
      </c>
      <c r="BF6" s="211"/>
      <c r="BG6" s="212"/>
      <c r="BH6" s="210" t="s">
        <v>124</v>
      </c>
      <c r="BI6" s="211"/>
      <c r="BJ6" s="212"/>
      <c r="BK6" s="210" t="s">
        <v>113</v>
      </c>
      <c r="BL6" s="211"/>
      <c r="BM6" s="212"/>
      <c r="BN6" s="210" t="s">
        <v>78</v>
      </c>
      <c r="BO6" s="211"/>
      <c r="BP6" s="212"/>
      <c r="BQ6" s="210" t="s">
        <v>80</v>
      </c>
      <c r="BR6" s="211"/>
      <c r="BS6" s="212"/>
      <c r="BT6" s="246" t="s">
        <v>81</v>
      </c>
      <c r="BU6" s="247"/>
      <c r="BV6" s="248"/>
      <c r="BW6" s="252" t="s">
        <v>82</v>
      </c>
      <c r="BX6" s="247"/>
      <c r="BY6" s="248"/>
      <c r="BZ6" s="252" t="s">
        <v>83</v>
      </c>
      <c r="CA6" s="247"/>
      <c r="CB6" s="248"/>
      <c r="CC6" s="252" t="s">
        <v>84</v>
      </c>
      <c r="CD6" s="247"/>
      <c r="CE6" s="254"/>
      <c r="CF6" s="256" t="s">
        <v>92</v>
      </c>
      <c r="CG6" s="241"/>
      <c r="CH6" s="257"/>
      <c r="CI6" s="256" t="s">
        <v>93</v>
      </c>
      <c r="CJ6" s="241"/>
      <c r="CK6" s="242"/>
      <c r="CL6" s="252" t="s">
        <v>94</v>
      </c>
      <c r="CM6" s="247"/>
      <c r="CN6" s="248"/>
      <c r="CO6" s="240" t="s">
        <v>96</v>
      </c>
      <c r="CP6" s="241"/>
      <c r="CQ6" s="242"/>
      <c r="CR6" s="210"/>
      <c r="CS6" s="211"/>
      <c r="CT6" s="212"/>
      <c r="CU6" s="210"/>
      <c r="CV6" s="211"/>
      <c r="CW6" s="212"/>
      <c r="CX6" s="240" t="s">
        <v>114</v>
      </c>
      <c r="CY6" s="241"/>
      <c r="CZ6" s="242"/>
      <c r="DA6" s="210" t="s">
        <v>98</v>
      </c>
      <c r="DB6" s="211"/>
      <c r="DC6" s="212"/>
      <c r="DD6" s="240" t="s">
        <v>100</v>
      </c>
      <c r="DE6" s="241"/>
      <c r="DF6" s="242"/>
      <c r="DG6" s="240" t="s">
        <v>109</v>
      </c>
      <c r="DH6" s="241"/>
      <c r="DI6" s="242"/>
      <c r="DJ6" s="240" t="s">
        <v>125</v>
      </c>
      <c r="DK6" s="241"/>
      <c r="DL6" s="242"/>
      <c r="DM6" s="240" t="s">
        <v>110</v>
      </c>
      <c r="DN6" s="241"/>
      <c r="DO6" s="242"/>
      <c r="DP6" s="240" t="s">
        <v>116</v>
      </c>
      <c r="DQ6" s="241"/>
      <c r="DR6" s="242"/>
      <c r="DS6" s="240" t="s">
        <v>119</v>
      </c>
      <c r="DT6" s="241"/>
      <c r="DU6" s="242"/>
      <c r="DV6" s="240" t="s">
        <v>108</v>
      </c>
      <c r="DW6" s="241"/>
      <c r="DX6" s="242"/>
      <c r="DY6" s="240" t="s">
        <v>61</v>
      </c>
      <c r="DZ6" s="241"/>
      <c r="EA6" s="242"/>
    </row>
    <row r="7" spans="1:131" ht="45.75" customHeight="1" thickBot="1">
      <c r="A7" s="238"/>
      <c r="B7" s="227"/>
      <c r="C7" s="213"/>
      <c r="D7" s="214"/>
      <c r="E7" s="215"/>
      <c r="F7" s="214"/>
      <c r="G7" s="214"/>
      <c r="H7" s="215"/>
      <c r="I7" s="214"/>
      <c r="J7" s="214"/>
      <c r="K7" s="215"/>
      <c r="L7" s="213"/>
      <c r="M7" s="214"/>
      <c r="N7" s="215"/>
      <c r="O7" s="213"/>
      <c r="P7" s="214"/>
      <c r="Q7" s="215"/>
      <c r="R7" s="213"/>
      <c r="S7" s="214"/>
      <c r="T7" s="215"/>
      <c r="U7" s="213"/>
      <c r="V7" s="214"/>
      <c r="W7" s="215"/>
      <c r="X7" s="213"/>
      <c r="Y7" s="214"/>
      <c r="Z7" s="215"/>
      <c r="AA7" s="213"/>
      <c r="AB7" s="214"/>
      <c r="AC7" s="215"/>
      <c r="AD7" s="213"/>
      <c r="AE7" s="214"/>
      <c r="AF7" s="215"/>
      <c r="AG7" s="213"/>
      <c r="AH7" s="214"/>
      <c r="AI7" s="215"/>
      <c r="AJ7" s="213"/>
      <c r="AK7" s="214"/>
      <c r="AL7" s="215"/>
      <c r="AM7" s="213"/>
      <c r="AN7" s="214"/>
      <c r="AO7" s="215"/>
      <c r="AP7" s="213"/>
      <c r="AQ7" s="214"/>
      <c r="AR7" s="215"/>
      <c r="AS7" s="213"/>
      <c r="AT7" s="214"/>
      <c r="AU7" s="215"/>
      <c r="AV7" s="213"/>
      <c r="AW7" s="214"/>
      <c r="AX7" s="215"/>
      <c r="AY7" s="213"/>
      <c r="AZ7" s="214"/>
      <c r="BA7" s="215"/>
      <c r="BB7" s="213"/>
      <c r="BC7" s="214"/>
      <c r="BD7" s="215"/>
      <c r="BE7" s="213"/>
      <c r="BF7" s="214"/>
      <c r="BG7" s="215"/>
      <c r="BH7" s="213"/>
      <c r="BI7" s="214"/>
      <c r="BJ7" s="215"/>
      <c r="BK7" s="213"/>
      <c r="BL7" s="214"/>
      <c r="BM7" s="215"/>
      <c r="BN7" s="213"/>
      <c r="BO7" s="214"/>
      <c r="BP7" s="215"/>
      <c r="BQ7" s="213"/>
      <c r="BR7" s="214"/>
      <c r="BS7" s="215"/>
      <c r="BT7" s="249"/>
      <c r="BU7" s="250"/>
      <c r="BV7" s="251"/>
      <c r="BW7" s="253"/>
      <c r="BX7" s="250"/>
      <c r="BY7" s="251"/>
      <c r="BZ7" s="253"/>
      <c r="CA7" s="250"/>
      <c r="CB7" s="251"/>
      <c r="CC7" s="253"/>
      <c r="CD7" s="250"/>
      <c r="CE7" s="255"/>
      <c r="CF7" s="258"/>
      <c r="CG7" s="244"/>
      <c r="CH7" s="259"/>
      <c r="CI7" s="258"/>
      <c r="CJ7" s="244"/>
      <c r="CK7" s="245"/>
      <c r="CL7" s="253"/>
      <c r="CM7" s="250"/>
      <c r="CN7" s="251"/>
      <c r="CO7" s="243"/>
      <c r="CP7" s="244"/>
      <c r="CQ7" s="245"/>
      <c r="CR7" s="213"/>
      <c r="CS7" s="214"/>
      <c r="CT7" s="215"/>
      <c r="CU7" s="213"/>
      <c r="CV7" s="214"/>
      <c r="CW7" s="215"/>
      <c r="CX7" s="243"/>
      <c r="CY7" s="244"/>
      <c r="CZ7" s="245"/>
      <c r="DA7" s="213"/>
      <c r="DB7" s="214"/>
      <c r="DC7" s="215"/>
      <c r="DD7" s="243"/>
      <c r="DE7" s="244"/>
      <c r="DF7" s="245"/>
      <c r="DG7" s="243"/>
      <c r="DH7" s="244"/>
      <c r="DI7" s="245"/>
      <c r="DJ7" s="243"/>
      <c r="DK7" s="244"/>
      <c r="DL7" s="245"/>
      <c r="DM7" s="243"/>
      <c r="DN7" s="244"/>
      <c r="DO7" s="245"/>
      <c r="DP7" s="243"/>
      <c r="DQ7" s="244"/>
      <c r="DR7" s="245"/>
      <c r="DS7" s="243"/>
      <c r="DT7" s="244"/>
      <c r="DU7" s="245"/>
      <c r="DV7" s="243"/>
      <c r="DW7" s="244"/>
      <c r="DX7" s="245"/>
      <c r="DY7" s="243"/>
      <c r="DZ7" s="244"/>
      <c r="EA7" s="245"/>
    </row>
    <row r="8" spans="1:131" ht="20.25" customHeight="1">
      <c r="A8" s="238"/>
      <c r="B8" s="227"/>
      <c r="C8" s="220" t="s">
        <v>31</v>
      </c>
      <c r="D8" s="216" t="s">
        <v>32</v>
      </c>
      <c r="E8" s="218" t="s">
        <v>33</v>
      </c>
      <c r="F8" s="224" t="s">
        <v>31</v>
      </c>
      <c r="G8" s="216" t="s">
        <v>32</v>
      </c>
      <c r="H8" s="218" t="s">
        <v>33</v>
      </c>
      <c r="I8" s="224" t="s">
        <v>31</v>
      </c>
      <c r="J8" s="216" t="s">
        <v>32</v>
      </c>
      <c r="K8" s="218" t="s">
        <v>33</v>
      </c>
      <c r="L8" s="220" t="s">
        <v>31</v>
      </c>
      <c r="M8" s="216" t="s">
        <v>32</v>
      </c>
      <c r="N8" s="218" t="s">
        <v>33</v>
      </c>
      <c r="O8" s="220" t="s">
        <v>31</v>
      </c>
      <c r="P8" s="216" t="s">
        <v>32</v>
      </c>
      <c r="Q8" s="218" t="s">
        <v>33</v>
      </c>
      <c r="R8" s="220" t="s">
        <v>31</v>
      </c>
      <c r="S8" s="216" t="s">
        <v>32</v>
      </c>
      <c r="T8" s="218" t="s">
        <v>33</v>
      </c>
      <c r="U8" s="220" t="s">
        <v>31</v>
      </c>
      <c r="V8" s="216" t="s">
        <v>32</v>
      </c>
      <c r="W8" s="218" t="s">
        <v>33</v>
      </c>
      <c r="X8" s="220" t="s">
        <v>31</v>
      </c>
      <c r="Y8" s="216" t="s">
        <v>32</v>
      </c>
      <c r="Z8" s="218" t="s">
        <v>33</v>
      </c>
      <c r="AA8" s="220" t="s">
        <v>31</v>
      </c>
      <c r="AB8" s="216" t="s">
        <v>32</v>
      </c>
      <c r="AC8" s="218" t="s">
        <v>33</v>
      </c>
      <c r="AD8" s="220" t="s">
        <v>31</v>
      </c>
      <c r="AE8" s="216" t="s">
        <v>32</v>
      </c>
      <c r="AF8" s="218" t="s">
        <v>33</v>
      </c>
      <c r="AG8" s="220" t="s">
        <v>31</v>
      </c>
      <c r="AH8" s="216" t="s">
        <v>32</v>
      </c>
      <c r="AI8" s="218" t="s">
        <v>33</v>
      </c>
      <c r="AJ8" s="220" t="s">
        <v>31</v>
      </c>
      <c r="AK8" s="216" t="s">
        <v>32</v>
      </c>
      <c r="AL8" s="218" t="s">
        <v>33</v>
      </c>
      <c r="AM8" s="220" t="s">
        <v>31</v>
      </c>
      <c r="AN8" s="216" t="s">
        <v>32</v>
      </c>
      <c r="AO8" s="218" t="s">
        <v>33</v>
      </c>
      <c r="AP8" s="220" t="s">
        <v>31</v>
      </c>
      <c r="AQ8" s="216" t="s">
        <v>32</v>
      </c>
      <c r="AR8" s="218" t="s">
        <v>33</v>
      </c>
      <c r="AS8" s="220" t="s">
        <v>31</v>
      </c>
      <c r="AT8" s="216" t="s">
        <v>32</v>
      </c>
      <c r="AU8" s="218" t="s">
        <v>33</v>
      </c>
      <c r="AV8" s="220" t="s">
        <v>31</v>
      </c>
      <c r="AW8" s="216" t="s">
        <v>32</v>
      </c>
      <c r="AX8" s="218" t="s">
        <v>33</v>
      </c>
      <c r="AY8" s="220" t="s">
        <v>31</v>
      </c>
      <c r="AZ8" s="216" t="s">
        <v>32</v>
      </c>
      <c r="BA8" s="218" t="s">
        <v>33</v>
      </c>
      <c r="BB8" s="220" t="s">
        <v>31</v>
      </c>
      <c r="BC8" s="216" t="s">
        <v>32</v>
      </c>
      <c r="BD8" s="218" t="s">
        <v>33</v>
      </c>
      <c r="BE8" s="220" t="s">
        <v>31</v>
      </c>
      <c r="BF8" s="216" t="s">
        <v>32</v>
      </c>
      <c r="BG8" s="218" t="s">
        <v>33</v>
      </c>
      <c r="BH8" s="220" t="s">
        <v>31</v>
      </c>
      <c r="BI8" s="216" t="s">
        <v>32</v>
      </c>
      <c r="BJ8" s="218" t="s">
        <v>33</v>
      </c>
      <c r="BK8" s="220" t="s">
        <v>31</v>
      </c>
      <c r="BL8" s="216" t="s">
        <v>32</v>
      </c>
      <c r="BM8" s="218" t="s">
        <v>33</v>
      </c>
      <c r="BN8" s="220" t="s">
        <v>31</v>
      </c>
      <c r="BO8" s="216" t="s">
        <v>32</v>
      </c>
      <c r="BP8" s="218" t="s">
        <v>33</v>
      </c>
      <c r="BQ8" s="220" t="s">
        <v>31</v>
      </c>
      <c r="BR8" s="216" t="s">
        <v>32</v>
      </c>
      <c r="BS8" s="218" t="s">
        <v>33</v>
      </c>
      <c r="BT8" s="220" t="s">
        <v>31</v>
      </c>
      <c r="BU8" s="216" t="s">
        <v>32</v>
      </c>
      <c r="BV8" s="218" t="s">
        <v>33</v>
      </c>
      <c r="BW8" s="220" t="s">
        <v>31</v>
      </c>
      <c r="BX8" s="216" t="s">
        <v>32</v>
      </c>
      <c r="BY8" s="218" t="s">
        <v>33</v>
      </c>
      <c r="BZ8" s="220" t="s">
        <v>31</v>
      </c>
      <c r="CA8" s="216" t="s">
        <v>32</v>
      </c>
      <c r="CB8" s="218" t="s">
        <v>33</v>
      </c>
      <c r="CC8" s="220" t="s">
        <v>31</v>
      </c>
      <c r="CD8" s="216" t="s">
        <v>32</v>
      </c>
      <c r="CE8" s="218" t="s">
        <v>33</v>
      </c>
      <c r="CF8" s="220" t="s">
        <v>31</v>
      </c>
      <c r="CG8" s="216" t="s">
        <v>32</v>
      </c>
      <c r="CH8" s="218" t="s">
        <v>33</v>
      </c>
      <c r="CI8" s="220" t="s">
        <v>31</v>
      </c>
      <c r="CJ8" s="216" t="s">
        <v>32</v>
      </c>
      <c r="CK8" s="218" t="s">
        <v>33</v>
      </c>
      <c r="CL8" s="220" t="s">
        <v>31</v>
      </c>
      <c r="CM8" s="216" t="s">
        <v>32</v>
      </c>
      <c r="CN8" s="218" t="s">
        <v>33</v>
      </c>
      <c r="CO8" s="220" t="s">
        <v>31</v>
      </c>
      <c r="CP8" s="216" t="s">
        <v>32</v>
      </c>
      <c r="CQ8" s="218" t="s">
        <v>33</v>
      </c>
      <c r="CR8" s="220" t="s">
        <v>31</v>
      </c>
      <c r="CS8" s="216" t="s">
        <v>32</v>
      </c>
      <c r="CT8" s="218" t="s">
        <v>33</v>
      </c>
      <c r="CU8" s="220" t="s">
        <v>31</v>
      </c>
      <c r="CV8" s="216" t="s">
        <v>32</v>
      </c>
      <c r="CW8" s="218" t="s">
        <v>33</v>
      </c>
      <c r="CX8" s="220" t="s">
        <v>31</v>
      </c>
      <c r="CY8" s="216" t="s">
        <v>32</v>
      </c>
      <c r="CZ8" s="218" t="s">
        <v>33</v>
      </c>
      <c r="DA8" s="220" t="s">
        <v>31</v>
      </c>
      <c r="DB8" s="216" t="s">
        <v>32</v>
      </c>
      <c r="DC8" s="218" t="s">
        <v>33</v>
      </c>
      <c r="DD8" s="220" t="s">
        <v>31</v>
      </c>
      <c r="DE8" s="216" t="s">
        <v>32</v>
      </c>
      <c r="DF8" s="218" t="s">
        <v>33</v>
      </c>
      <c r="DG8" s="220" t="s">
        <v>31</v>
      </c>
      <c r="DH8" s="216" t="s">
        <v>32</v>
      </c>
      <c r="DI8" s="218" t="s">
        <v>33</v>
      </c>
      <c r="DJ8" s="220" t="s">
        <v>31</v>
      </c>
      <c r="DK8" s="216" t="s">
        <v>32</v>
      </c>
      <c r="DL8" s="218" t="s">
        <v>33</v>
      </c>
      <c r="DM8" s="220" t="s">
        <v>31</v>
      </c>
      <c r="DN8" s="216" t="s">
        <v>32</v>
      </c>
      <c r="DO8" s="218" t="s">
        <v>33</v>
      </c>
      <c r="DP8" s="220" t="s">
        <v>31</v>
      </c>
      <c r="DQ8" s="216" t="s">
        <v>32</v>
      </c>
      <c r="DR8" s="218" t="s">
        <v>33</v>
      </c>
      <c r="DS8" s="220" t="s">
        <v>31</v>
      </c>
      <c r="DT8" s="216" t="s">
        <v>32</v>
      </c>
      <c r="DU8" s="218" t="s">
        <v>33</v>
      </c>
      <c r="DV8" s="220" t="s">
        <v>31</v>
      </c>
      <c r="DW8" s="216" t="s">
        <v>32</v>
      </c>
      <c r="DX8" s="218" t="s">
        <v>33</v>
      </c>
      <c r="DY8" s="220" t="s">
        <v>31</v>
      </c>
      <c r="DZ8" s="216" t="s">
        <v>32</v>
      </c>
      <c r="EA8" s="218" t="s">
        <v>33</v>
      </c>
    </row>
    <row r="9" spans="1:131" ht="42.75" customHeight="1" thickBot="1">
      <c r="A9" s="239"/>
      <c r="B9" s="228"/>
      <c r="C9" s="221"/>
      <c r="D9" s="217"/>
      <c r="E9" s="219"/>
      <c r="F9" s="225"/>
      <c r="G9" s="217"/>
      <c r="H9" s="219"/>
      <c r="I9" s="225"/>
      <c r="J9" s="217"/>
      <c r="K9" s="219"/>
      <c r="L9" s="221"/>
      <c r="M9" s="217"/>
      <c r="N9" s="219"/>
      <c r="O9" s="221"/>
      <c r="P9" s="217"/>
      <c r="Q9" s="219"/>
      <c r="R9" s="221"/>
      <c r="S9" s="217"/>
      <c r="T9" s="219"/>
      <c r="U9" s="221"/>
      <c r="V9" s="217"/>
      <c r="W9" s="219"/>
      <c r="X9" s="221"/>
      <c r="Y9" s="217"/>
      <c r="Z9" s="219"/>
      <c r="AA9" s="221"/>
      <c r="AB9" s="217"/>
      <c r="AC9" s="219"/>
      <c r="AD9" s="221"/>
      <c r="AE9" s="217"/>
      <c r="AF9" s="219"/>
      <c r="AG9" s="221"/>
      <c r="AH9" s="217"/>
      <c r="AI9" s="219"/>
      <c r="AJ9" s="221"/>
      <c r="AK9" s="217"/>
      <c r="AL9" s="219"/>
      <c r="AM9" s="221"/>
      <c r="AN9" s="217"/>
      <c r="AO9" s="219"/>
      <c r="AP9" s="221"/>
      <c r="AQ9" s="217"/>
      <c r="AR9" s="219"/>
      <c r="AS9" s="221"/>
      <c r="AT9" s="217"/>
      <c r="AU9" s="219"/>
      <c r="AV9" s="221"/>
      <c r="AW9" s="217"/>
      <c r="AX9" s="219"/>
      <c r="AY9" s="221"/>
      <c r="AZ9" s="217"/>
      <c r="BA9" s="219"/>
      <c r="BB9" s="221"/>
      <c r="BC9" s="217"/>
      <c r="BD9" s="219"/>
      <c r="BE9" s="221"/>
      <c r="BF9" s="217"/>
      <c r="BG9" s="219"/>
      <c r="BH9" s="221"/>
      <c r="BI9" s="217"/>
      <c r="BJ9" s="219"/>
      <c r="BK9" s="221"/>
      <c r="BL9" s="217"/>
      <c r="BM9" s="219"/>
      <c r="BN9" s="221"/>
      <c r="BO9" s="217"/>
      <c r="BP9" s="219"/>
      <c r="BQ9" s="221"/>
      <c r="BR9" s="217"/>
      <c r="BS9" s="219"/>
      <c r="BT9" s="221"/>
      <c r="BU9" s="217"/>
      <c r="BV9" s="219"/>
      <c r="BW9" s="221"/>
      <c r="BX9" s="217"/>
      <c r="BY9" s="219"/>
      <c r="BZ9" s="221"/>
      <c r="CA9" s="217"/>
      <c r="CB9" s="219"/>
      <c r="CC9" s="221"/>
      <c r="CD9" s="217"/>
      <c r="CE9" s="219"/>
      <c r="CF9" s="221"/>
      <c r="CG9" s="217"/>
      <c r="CH9" s="219"/>
      <c r="CI9" s="221"/>
      <c r="CJ9" s="217"/>
      <c r="CK9" s="219"/>
      <c r="CL9" s="221"/>
      <c r="CM9" s="217"/>
      <c r="CN9" s="219"/>
      <c r="CO9" s="221"/>
      <c r="CP9" s="217"/>
      <c r="CQ9" s="219"/>
      <c r="CR9" s="221"/>
      <c r="CS9" s="217"/>
      <c r="CT9" s="219"/>
      <c r="CU9" s="221"/>
      <c r="CV9" s="217"/>
      <c r="CW9" s="219"/>
      <c r="CX9" s="221"/>
      <c r="CY9" s="217"/>
      <c r="CZ9" s="219"/>
      <c r="DA9" s="221"/>
      <c r="DB9" s="217"/>
      <c r="DC9" s="219"/>
      <c r="DD9" s="221"/>
      <c r="DE9" s="217"/>
      <c r="DF9" s="219"/>
      <c r="DG9" s="221"/>
      <c r="DH9" s="217"/>
      <c r="DI9" s="219"/>
      <c r="DJ9" s="221"/>
      <c r="DK9" s="217"/>
      <c r="DL9" s="219"/>
      <c r="DM9" s="221"/>
      <c r="DN9" s="217"/>
      <c r="DO9" s="219"/>
      <c r="DP9" s="221"/>
      <c r="DQ9" s="217"/>
      <c r="DR9" s="219"/>
      <c r="DS9" s="221"/>
      <c r="DT9" s="217"/>
      <c r="DU9" s="219"/>
      <c r="DV9" s="221"/>
      <c r="DW9" s="217"/>
      <c r="DX9" s="219"/>
      <c r="DY9" s="221"/>
      <c r="DZ9" s="217"/>
      <c r="EA9" s="219"/>
    </row>
    <row r="10" spans="1:131" ht="16.5" thickBot="1">
      <c r="A10" s="208" t="s">
        <v>2</v>
      </c>
      <c r="B10" s="209"/>
      <c r="C10" s="147">
        <v>1</v>
      </c>
      <c r="D10" s="148">
        <f>C10+1</f>
        <v>2</v>
      </c>
      <c r="E10" s="145">
        <f>D10+1</f>
        <v>3</v>
      </c>
      <c r="F10" s="10">
        <f>E10+1</f>
        <v>4</v>
      </c>
      <c r="G10" s="8">
        <f>F10+1</f>
        <v>5</v>
      </c>
      <c r="H10" s="9">
        <f>G10+1</f>
        <v>6</v>
      </c>
      <c r="I10" s="10"/>
      <c r="J10" s="8"/>
      <c r="K10" s="9"/>
      <c r="L10" s="147"/>
      <c r="M10" s="148"/>
      <c r="N10" s="145"/>
      <c r="O10" s="147"/>
      <c r="P10" s="148"/>
      <c r="Q10" s="145"/>
      <c r="R10" s="147"/>
      <c r="S10" s="148"/>
      <c r="T10" s="145"/>
      <c r="U10" s="147"/>
      <c r="V10" s="148"/>
      <c r="W10" s="145"/>
      <c r="X10" s="147"/>
      <c r="Y10" s="148"/>
      <c r="Z10" s="145"/>
      <c r="AA10" s="147"/>
      <c r="AB10" s="148"/>
      <c r="AC10" s="145"/>
      <c r="AD10" s="147"/>
      <c r="AE10" s="148"/>
      <c r="AF10" s="145"/>
      <c r="AG10" s="147"/>
      <c r="AH10" s="148"/>
      <c r="AI10" s="145"/>
      <c r="AJ10" s="147"/>
      <c r="AK10" s="148"/>
      <c r="AL10" s="145"/>
      <c r="AM10" s="147"/>
      <c r="AN10" s="148"/>
      <c r="AO10" s="145"/>
      <c r="AP10" s="147"/>
      <c r="AQ10" s="148"/>
      <c r="AR10" s="145"/>
      <c r="AS10" s="147"/>
      <c r="AT10" s="148"/>
      <c r="AU10" s="145"/>
      <c r="AV10" s="147"/>
      <c r="AW10" s="148"/>
      <c r="AX10" s="145"/>
      <c r="AY10" s="147"/>
      <c r="AZ10" s="148"/>
      <c r="BA10" s="145"/>
      <c r="BB10" s="147"/>
      <c r="BC10" s="148"/>
      <c r="BD10" s="145"/>
      <c r="BE10" s="147"/>
      <c r="BF10" s="148"/>
      <c r="BG10" s="145"/>
      <c r="BH10" s="147"/>
      <c r="BI10" s="148"/>
      <c r="BJ10" s="145"/>
      <c r="BK10" s="147"/>
      <c r="BL10" s="148"/>
      <c r="BM10" s="145"/>
      <c r="BN10" s="147"/>
      <c r="BO10" s="148"/>
      <c r="BP10" s="145"/>
      <c r="BQ10" s="147"/>
      <c r="BR10" s="148"/>
      <c r="BS10" s="145"/>
      <c r="BT10" s="147"/>
      <c r="BU10" s="148"/>
      <c r="BV10" s="145"/>
      <c r="BW10" s="147"/>
      <c r="BX10" s="148"/>
      <c r="BY10" s="145"/>
      <c r="BZ10" s="147"/>
      <c r="CA10" s="148"/>
      <c r="CB10" s="145"/>
      <c r="CC10" s="147"/>
      <c r="CD10" s="148"/>
      <c r="CE10" s="145"/>
      <c r="CF10" s="147"/>
      <c r="CG10" s="148"/>
      <c r="CH10" s="145"/>
      <c r="CI10" s="147"/>
      <c r="CJ10" s="148"/>
      <c r="CK10" s="145"/>
      <c r="CL10" s="147"/>
      <c r="CM10" s="148"/>
      <c r="CN10" s="145"/>
      <c r="CO10" s="147"/>
      <c r="CP10" s="148"/>
      <c r="CQ10" s="145"/>
      <c r="CR10" s="7"/>
      <c r="CS10" s="8"/>
      <c r="CT10" s="9"/>
      <c r="CU10" s="7"/>
      <c r="CV10" s="8"/>
      <c r="CW10" s="9"/>
      <c r="CX10" s="147"/>
      <c r="CY10" s="148"/>
      <c r="CZ10" s="145"/>
      <c r="DA10" s="7"/>
      <c r="DB10" s="8"/>
      <c r="DC10" s="9"/>
      <c r="DD10" s="147"/>
      <c r="DE10" s="148"/>
      <c r="DF10" s="145"/>
      <c r="DG10" s="147"/>
      <c r="DH10" s="148"/>
      <c r="DI10" s="145"/>
      <c r="DJ10" s="147"/>
      <c r="DK10" s="148"/>
      <c r="DL10" s="145"/>
      <c r="DM10" s="147"/>
      <c r="DN10" s="148"/>
      <c r="DO10" s="145"/>
      <c r="DP10" s="147"/>
      <c r="DQ10" s="148"/>
      <c r="DR10" s="145"/>
      <c r="DS10" s="147"/>
      <c r="DT10" s="148"/>
      <c r="DU10" s="145"/>
      <c r="DV10" s="147"/>
      <c r="DW10" s="148"/>
      <c r="DX10" s="145"/>
      <c r="DY10" s="147"/>
      <c r="DZ10" s="148"/>
      <c r="EA10" s="145"/>
    </row>
    <row r="11" spans="1:131" ht="15.75">
      <c r="A11" s="11">
        <v>1</v>
      </c>
      <c r="B11" s="12" t="s">
        <v>3</v>
      </c>
      <c r="C11" s="149">
        <v>26913</v>
      </c>
      <c r="D11" s="150">
        <v>22986</v>
      </c>
      <c r="E11" s="15">
        <f>SUM(D11/C11)</f>
        <v>0.85408538624456587</v>
      </c>
      <c r="F11" s="16">
        <v>18391</v>
      </c>
      <c r="G11" s="14">
        <v>16298</v>
      </c>
      <c r="H11" s="17">
        <f t="shared" ref="H11:H17" si="0">SUM(G11/F11)</f>
        <v>0.88619433418519933</v>
      </c>
      <c r="I11" s="16">
        <f>SUM(C11+F11)</f>
        <v>45304</v>
      </c>
      <c r="J11" s="14">
        <f>SUM(D11+G11)</f>
        <v>39284</v>
      </c>
      <c r="K11" s="17">
        <f t="shared" ref="K11:K17" si="1">SUM(J11/I11)</f>
        <v>0.8671199011124846</v>
      </c>
      <c r="L11" s="149">
        <v>14592</v>
      </c>
      <c r="M11" s="150">
        <v>14900</v>
      </c>
      <c r="N11" s="15">
        <f t="shared" ref="N11:N17" si="2">SUM(M11/L11)</f>
        <v>1.0211074561403508</v>
      </c>
      <c r="O11" s="149">
        <v>3150</v>
      </c>
      <c r="P11" s="150">
        <v>0</v>
      </c>
      <c r="Q11" s="15">
        <f t="shared" ref="Q11:Q15" si="3">SUM(P11/O11)</f>
        <v>0</v>
      </c>
      <c r="R11" s="149">
        <v>8303</v>
      </c>
      <c r="S11" s="150">
        <v>6542</v>
      </c>
      <c r="T11" s="15">
        <f t="shared" ref="T11:T17" si="4">SUM(S11/R11)</f>
        <v>0.78790798506563897</v>
      </c>
      <c r="U11" s="149">
        <v>24332</v>
      </c>
      <c r="V11" s="150">
        <v>20580</v>
      </c>
      <c r="W11" s="15">
        <f>SUM(V11/U11)</f>
        <v>0.84579976985040273</v>
      </c>
      <c r="X11" s="149">
        <v>5946</v>
      </c>
      <c r="Y11" s="150">
        <v>3301</v>
      </c>
      <c r="Z11" s="15">
        <f>SUM(Y11/X11)</f>
        <v>0.55516313488059199</v>
      </c>
      <c r="AA11" s="149">
        <v>12418</v>
      </c>
      <c r="AB11" s="150">
        <v>10481</v>
      </c>
      <c r="AC11" s="15">
        <f t="shared" ref="AC11:AC17" si="5">SUM(AB11/AA11)</f>
        <v>0.84401674987920761</v>
      </c>
      <c r="AD11" s="149">
        <v>15243</v>
      </c>
      <c r="AE11" s="150">
        <v>21516</v>
      </c>
      <c r="AF11" s="15">
        <f t="shared" ref="AF11:AF17" si="6">SUM(AE11/AD11)</f>
        <v>1.4115331627632355</v>
      </c>
      <c r="AG11" s="149">
        <v>13228</v>
      </c>
      <c r="AH11" s="150">
        <v>20521</v>
      </c>
      <c r="AI11" s="15">
        <f>SUM(AH11/AG11)</f>
        <v>1.5513305110371938</v>
      </c>
      <c r="AJ11" s="149"/>
      <c r="AK11" s="150"/>
      <c r="AL11" s="15"/>
      <c r="AM11" s="149">
        <f>SUM(AJ11+AG11+AD11+AA11+X11+U11)</f>
        <v>71167</v>
      </c>
      <c r="AN11" s="150">
        <f>SUM(AK11+AH11+AE11+AB11+Y11+V11)</f>
        <v>76399</v>
      </c>
      <c r="AO11" s="15">
        <f t="shared" ref="AO11:AO17" si="7">SUM(AN11/AM11)</f>
        <v>1.0735172200598593</v>
      </c>
      <c r="AP11" s="149">
        <v>18469</v>
      </c>
      <c r="AQ11" s="150">
        <v>16738</v>
      </c>
      <c r="AR11" s="15">
        <f>SUM(AQ11/AP11)</f>
        <v>0.90627538036710165</v>
      </c>
      <c r="AS11" s="149">
        <v>20792</v>
      </c>
      <c r="AT11" s="150">
        <v>19890</v>
      </c>
      <c r="AU11" s="15">
        <f t="shared" ref="AU11:AU17" si="8">SUM(AT11/AS11)</f>
        <v>0.95661792997306661</v>
      </c>
      <c r="AV11" s="149">
        <v>5295</v>
      </c>
      <c r="AW11" s="150">
        <v>4760</v>
      </c>
      <c r="AX11" s="15">
        <f t="shared" ref="AX11:AX17" si="9">SUM(AW11/AV11)</f>
        <v>0.898961284230406</v>
      </c>
      <c r="AY11" s="149">
        <v>22526</v>
      </c>
      <c r="AZ11" s="150">
        <v>21500</v>
      </c>
      <c r="BA11" s="15">
        <f t="shared" ref="BA11:BA17" si="10">SUM(AZ11/AY11)</f>
        <v>0.95445263251353996</v>
      </c>
      <c r="BB11" s="149">
        <v>21376</v>
      </c>
      <c r="BC11" s="150">
        <v>30948</v>
      </c>
      <c r="BD11" s="15">
        <f>SUM(BC11/BB11)</f>
        <v>1.4477919161676647</v>
      </c>
      <c r="BE11" s="149"/>
      <c r="BF11" s="150"/>
      <c r="BG11" s="15"/>
      <c r="BH11" s="149">
        <v>14249</v>
      </c>
      <c r="BI11" s="150">
        <v>0</v>
      </c>
      <c r="BJ11" s="15">
        <f t="shared" ref="BJ11:BJ13" si="11">SUM(BI11/BH11)</f>
        <v>0</v>
      </c>
      <c r="BK11" s="149">
        <f>BE11+BB11+AY11+AV11+AS11+AP11+BH11</f>
        <v>102707</v>
      </c>
      <c r="BL11" s="150">
        <f>SUM(BF11+BC11+AZ11+AW11+AT11+AQ11)</f>
        <v>93836</v>
      </c>
      <c r="BM11" s="15">
        <f t="shared" ref="BM11:BM17" si="12">SUM(BL11/BK11)</f>
        <v>0.9136280876668581</v>
      </c>
      <c r="BN11" s="149">
        <f>I11+L11+O11+R11+AM11+BK11</f>
        <v>245223</v>
      </c>
      <c r="BO11" s="150">
        <f t="shared" ref="BO11:BO67" si="13">J11+M11+P11+S11+AN11+BL11</f>
        <v>230961</v>
      </c>
      <c r="BP11" s="15">
        <f t="shared" ref="BP11:BP17" si="14">SUM(BO11/BN11)</f>
        <v>0.94184069194162046</v>
      </c>
      <c r="BQ11" s="149">
        <v>59649</v>
      </c>
      <c r="BR11" s="150">
        <v>48998</v>
      </c>
      <c r="BS11" s="15">
        <f>SUM(BR11/BQ11)</f>
        <v>0.8214387500209559</v>
      </c>
      <c r="BT11" s="149">
        <v>48141</v>
      </c>
      <c r="BU11" s="150">
        <v>47194</v>
      </c>
      <c r="BV11" s="15">
        <f t="shared" ref="BV11:BV17" si="15">SUM(BU11/BT11)</f>
        <v>0.98032861801790572</v>
      </c>
      <c r="BW11" s="149">
        <v>20201</v>
      </c>
      <c r="BX11" s="150">
        <v>19577</v>
      </c>
      <c r="BY11" s="15">
        <f t="shared" ref="BY11:BY17" si="16">SUM(BX11/BW11)</f>
        <v>0.96911044007722391</v>
      </c>
      <c r="BZ11" s="149">
        <v>38009</v>
      </c>
      <c r="CA11" s="150">
        <v>37042</v>
      </c>
      <c r="CB11" s="15">
        <f t="shared" ref="CB11:CB17" si="17">SUM(CA11/BZ11)</f>
        <v>0.97455865716014634</v>
      </c>
      <c r="CC11" s="149">
        <f t="shared" ref="CC11:CD14" si="18">SUM(BT11+BW11+BZ11)</f>
        <v>106351</v>
      </c>
      <c r="CD11" s="150">
        <f t="shared" si="18"/>
        <v>103813</v>
      </c>
      <c r="CE11" s="15">
        <f t="shared" ref="CE11:CE17" si="19">SUM(CD11/CC11)</f>
        <v>0.97613562636928664</v>
      </c>
      <c r="CF11" s="149">
        <v>16219</v>
      </c>
      <c r="CG11" s="150">
        <v>14963</v>
      </c>
      <c r="CH11" s="15">
        <f>SUM(CG11/CF11)</f>
        <v>0.92255996054010725</v>
      </c>
      <c r="CI11" s="149">
        <v>23501</v>
      </c>
      <c r="CJ11" s="150">
        <v>33570</v>
      </c>
      <c r="CK11" s="15">
        <f>SUM(CJ11/CI11)</f>
        <v>1.4284498531977363</v>
      </c>
      <c r="CL11" s="149">
        <f t="shared" ref="CL11:CM14" si="20">SUM(CF11+CI11)</f>
        <v>39720</v>
      </c>
      <c r="CM11" s="150">
        <f t="shared" si="20"/>
        <v>48533</v>
      </c>
      <c r="CN11" s="15">
        <f>SUM(CM11/CL11)</f>
        <v>1.2218781470292044</v>
      </c>
      <c r="CO11" s="149">
        <v>49996</v>
      </c>
      <c r="CP11" s="150">
        <v>55156</v>
      </c>
      <c r="CQ11" s="15">
        <f>SUM(CP11/CO11)</f>
        <v>1.1032082566605328</v>
      </c>
      <c r="CR11" s="13"/>
      <c r="CS11" s="14"/>
      <c r="CT11" s="17"/>
      <c r="CU11" s="16"/>
      <c r="CV11" s="14"/>
      <c r="CW11" s="17"/>
      <c r="CX11" s="149">
        <v>9982</v>
      </c>
      <c r="CY11" s="150">
        <v>0</v>
      </c>
      <c r="CZ11" s="15"/>
      <c r="DA11" s="13">
        <f>CO11+CL11+CC11+BQ11+BN11+CX11</f>
        <v>510921</v>
      </c>
      <c r="DB11" s="14">
        <f>J11+M11+P11+S11+AN11+BL11+BR11+CD11+CM11+CP11+CY11</f>
        <v>487461</v>
      </c>
      <c r="DC11" s="15">
        <f t="shared" ref="DC11:DC17" si="21">SUM(DB11/DA11)</f>
        <v>0.95408292084294832</v>
      </c>
      <c r="DD11" s="149"/>
      <c r="DE11" s="150"/>
      <c r="DF11" s="15"/>
      <c r="DG11" s="149"/>
      <c r="DH11" s="150"/>
      <c r="DI11" s="15"/>
      <c r="DJ11" s="149">
        <f>16648+15012</f>
        <v>31660</v>
      </c>
      <c r="DK11" s="150">
        <f>15462+15069</f>
        <v>30531</v>
      </c>
      <c r="DL11" s="15">
        <f>SUM(DK11/DJ11)</f>
        <v>0.96433986102337332</v>
      </c>
      <c r="DM11" s="149">
        <v>9723</v>
      </c>
      <c r="DN11" s="150">
        <v>9542</v>
      </c>
      <c r="DO11" s="15">
        <f>SUM(DN11/DM11)</f>
        <v>0.98138434639514549</v>
      </c>
      <c r="DP11" s="149">
        <v>50479</v>
      </c>
      <c r="DQ11" s="150">
        <v>49473</v>
      </c>
      <c r="DR11" s="15">
        <f>SUM(DQ11/DP11)</f>
        <v>0.98007092058083556</v>
      </c>
      <c r="DS11" s="149">
        <v>14375</v>
      </c>
      <c r="DT11" s="150">
        <v>13381</v>
      </c>
      <c r="DU11" s="15">
        <f>SUM(DT11/DS11)</f>
        <v>0.93085217391304342</v>
      </c>
      <c r="DV11" s="149">
        <f t="shared" ref="DV11:DW14" si="22">SUM(DS11+DP11+DM11+DJ11+DG11+DD11)</f>
        <v>106237</v>
      </c>
      <c r="DW11" s="150">
        <f t="shared" si="22"/>
        <v>102927</v>
      </c>
      <c r="DX11" s="15">
        <f>SUM(DW11/DV11)</f>
        <v>0.96884324670312605</v>
      </c>
      <c r="DY11" s="149">
        <f>DV11+DA11</f>
        <v>617158</v>
      </c>
      <c r="DZ11" s="179">
        <f>SUM(DW11+DB11)</f>
        <v>590388</v>
      </c>
      <c r="EA11" s="15">
        <f t="shared" ref="EA11:EA17" si="23">SUM(DZ11/DY11)</f>
        <v>0.95662374950984996</v>
      </c>
    </row>
    <row r="12" spans="1:131" ht="15.75">
      <c r="A12" s="18">
        <v>2</v>
      </c>
      <c r="B12" s="19" t="s">
        <v>34</v>
      </c>
      <c r="C12" s="20">
        <v>7126</v>
      </c>
      <c r="D12" s="21">
        <v>6288</v>
      </c>
      <c r="E12" s="22">
        <f>SUM(D12/C12)</f>
        <v>0.882402469828796</v>
      </c>
      <c r="F12" s="23">
        <v>4473</v>
      </c>
      <c r="G12" s="21">
        <v>4081</v>
      </c>
      <c r="H12" s="24">
        <f t="shared" si="0"/>
        <v>0.91236306729264471</v>
      </c>
      <c r="I12" s="23">
        <f t="shared" ref="I12:I67" si="24">SUM(C12+F12)</f>
        <v>11599</v>
      </c>
      <c r="J12" s="21">
        <f t="shared" ref="J12:J67" si="25">SUM(D12+G12)</f>
        <v>10369</v>
      </c>
      <c r="K12" s="24">
        <f t="shared" si="1"/>
        <v>0.89395637554961638</v>
      </c>
      <c r="L12" s="20">
        <v>3832</v>
      </c>
      <c r="M12" s="21">
        <v>4029</v>
      </c>
      <c r="N12" s="22">
        <f t="shared" si="2"/>
        <v>1.0514091858037578</v>
      </c>
      <c r="O12" s="20">
        <v>778</v>
      </c>
      <c r="P12" s="21">
        <v>0</v>
      </c>
      <c r="Q12" s="22">
        <f t="shared" si="3"/>
        <v>0</v>
      </c>
      <c r="R12" s="20">
        <v>2019</v>
      </c>
      <c r="S12" s="21">
        <v>1634</v>
      </c>
      <c r="T12" s="22">
        <f t="shared" si="4"/>
        <v>0.80931154036651809</v>
      </c>
      <c r="U12" s="20">
        <v>6413</v>
      </c>
      <c r="V12" s="21">
        <v>5556</v>
      </c>
      <c r="W12" s="22">
        <f>SUM(V12/U12)</f>
        <v>0.86636519569624204</v>
      </c>
      <c r="X12" s="20">
        <v>1684</v>
      </c>
      <c r="Y12" s="21">
        <v>1013</v>
      </c>
      <c r="Z12" s="22">
        <f>SUM(Y12/X12)</f>
        <v>0.60154394299287406</v>
      </c>
      <c r="AA12" s="20">
        <v>3381</v>
      </c>
      <c r="AB12" s="21">
        <v>2953</v>
      </c>
      <c r="AC12" s="22">
        <f t="shared" si="5"/>
        <v>0.87341023365868087</v>
      </c>
      <c r="AD12" s="20">
        <v>3711</v>
      </c>
      <c r="AE12" s="21">
        <v>5453</v>
      </c>
      <c r="AF12" s="22">
        <f t="shared" si="6"/>
        <v>1.4694152519536514</v>
      </c>
      <c r="AG12" s="20">
        <v>3383</v>
      </c>
      <c r="AH12" s="21">
        <v>5407</v>
      </c>
      <c r="AI12" s="22">
        <f>SUM(AH12/AG12)</f>
        <v>1.5982855453739284</v>
      </c>
      <c r="AJ12" s="20"/>
      <c r="AK12" s="21"/>
      <c r="AL12" s="22"/>
      <c r="AM12" s="20">
        <f t="shared" ref="AM12:AM67" si="26">SUM(AJ12+AG12+AD12+AA12+X12+U12)</f>
        <v>18572</v>
      </c>
      <c r="AN12" s="21">
        <f t="shared" ref="AN12:AN67" si="27">SUM(AK12+AH12+AE12+AB12+Y12+V12)</f>
        <v>20382</v>
      </c>
      <c r="AO12" s="22">
        <f t="shared" si="7"/>
        <v>1.0974585397372389</v>
      </c>
      <c r="AP12" s="20">
        <v>4941</v>
      </c>
      <c r="AQ12" s="21">
        <v>4591</v>
      </c>
      <c r="AR12" s="22">
        <f>SUM(AQ12/AP12)</f>
        <v>0.92916413681441001</v>
      </c>
      <c r="AS12" s="20">
        <v>5681</v>
      </c>
      <c r="AT12" s="21">
        <v>5515</v>
      </c>
      <c r="AU12" s="22">
        <f t="shared" si="8"/>
        <v>0.97077979229008982</v>
      </c>
      <c r="AV12" s="20">
        <v>1386</v>
      </c>
      <c r="AW12" s="21">
        <v>1287</v>
      </c>
      <c r="AX12" s="22">
        <f t="shared" si="9"/>
        <v>0.9285714285714286</v>
      </c>
      <c r="AY12" s="20">
        <v>5851</v>
      </c>
      <c r="AZ12" s="21">
        <v>5681</v>
      </c>
      <c r="BA12" s="22">
        <f t="shared" si="10"/>
        <v>0.97094513758331913</v>
      </c>
      <c r="BB12" s="20">
        <v>5508</v>
      </c>
      <c r="BC12" s="21">
        <v>8023</v>
      </c>
      <c r="BD12" s="22">
        <f>SUM(BC12/BB12)</f>
        <v>1.4566085693536674</v>
      </c>
      <c r="BE12" s="20"/>
      <c r="BF12" s="21"/>
      <c r="BG12" s="22"/>
      <c r="BH12" s="20">
        <v>3680</v>
      </c>
      <c r="BI12" s="21">
        <v>0</v>
      </c>
      <c r="BJ12" s="22">
        <f t="shared" si="11"/>
        <v>0</v>
      </c>
      <c r="BK12" s="20">
        <f t="shared" ref="BK12:BK67" si="28">BE12+BB12+AY12+AV12+AS12+AP12+BH12</f>
        <v>27047</v>
      </c>
      <c r="BL12" s="21">
        <f t="shared" ref="BL12:BL67" si="29">SUM(BF12+BC12+AZ12+AW12+AT12+AQ12)</f>
        <v>25097</v>
      </c>
      <c r="BM12" s="22">
        <f t="shared" si="12"/>
        <v>0.92790327947646689</v>
      </c>
      <c r="BN12" s="20">
        <f t="shared" ref="BN12:BN67" si="30">I12+L12+O12+R12+AM12+BK12</f>
        <v>63847</v>
      </c>
      <c r="BO12" s="21">
        <f t="shared" si="13"/>
        <v>61511</v>
      </c>
      <c r="BP12" s="22">
        <f t="shared" si="14"/>
        <v>0.96341253308691088</v>
      </c>
      <c r="BQ12" s="20">
        <v>15675</v>
      </c>
      <c r="BR12" s="21">
        <v>13130</v>
      </c>
      <c r="BS12" s="22">
        <f>SUM(BR12/BQ12)</f>
        <v>0.83763955342902707</v>
      </c>
      <c r="BT12" s="20">
        <v>12189</v>
      </c>
      <c r="BU12" s="21">
        <v>12538</v>
      </c>
      <c r="BV12" s="22">
        <f t="shared" si="15"/>
        <v>1.0286323734514726</v>
      </c>
      <c r="BW12" s="20">
        <v>5117</v>
      </c>
      <c r="BX12" s="21">
        <v>5206</v>
      </c>
      <c r="BY12" s="22">
        <f t="shared" si="16"/>
        <v>1.0173930037131131</v>
      </c>
      <c r="BZ12" s="20">
        <v>9511</v>
      </c>
      <c r="CA12" s="21">
        <v>9747</v>
      </c>
      <c r="CB12" s="22">
        <f t="shared" si="17"/>
        <v>1.0248133739880139</v>
      </c>
      <c r="CC12" s="20">
        <f t="shared" si="18"/>
        <v>26817</v>
      </c>
      <c r="CD12" s="21">
        <f t="shared" si="18"/>
        <v>27491</v>
      </c>
      <c r="CE12" s="22">
        <f t="shared" si="19"/>
        <v>1.025133310959466</v>
      </c>
      <c r="CF12" s="20">
        <v>4254</v>
      </c>
      <c r="CG12" s="21">
        <v>4086</v>
      </c>
      <c r="CH12" s="22">
        <f>SUM(CG12/CF12)</f>
        <v>0.96050775740479544</v>
      </c>
      <c r="CI12" s="20">
        <v>5626</v>
      </c>
      <c r="CJ12" s="21">
        <v>8544</v>
      </c>
      <c r="CK12" s="22">
        <f>SUM(CJ12/CI12)</f>
        <v>1.5186633487380021</v>
      </c>
      <c r="CL12" s="20">
        <f t="shared" si="20"/>
        <v>9880</v>
      </c>
      <c r="CM12" s="21">
        <f t="shared" si="20"/>
        <v>12630</v>
      </c>
      <c r="CN12" s="22">
        <f>SUM(CM12/CL12)</f>
        <v>1.2783400809716599</v>
      </c>
      <c r="CO12" s="20">
        <v>12834</v>
      </c>
      <c r="CP12" s="21">
        <v>14672</v>
      </c>
      <c r="CQ12" s="22">
        <f>SUM(CP12/CO12)</f>
        <v>1.1432133395667758</v>
      </c>
      <c r="CR12" s="20"/>
      <c r="CS12" s="21"/>
      <c r="CT12" s="24"/>
      <c r="CU12" s="23"/>
      <c r="CV12" s="21"/>
      <c r="CW12" s="24"/>
      <c r="CX12" s="20">
        <v>2632</v>
      </c>
      <c r="CY12" s="21">
        <v>0</v>
      </c>
      <c r="CZ12" s="22"/>
      <c r="DA12" s="20">
        <f t="shared" ref="DA12:DA67" si="31">CO12+CL12+CC12+BQ12+BN12+CX12</f>
        <v>131685</v>
      </c>
      <c r="DB12" s="21">
        <f t="shared" ref="DB12:DB67" si="32">CP12+CM12+CD12+BR12+BO12+CY12</f>
        <v>129434</v>
      </c>
      <c r="DC12" s="22">
        <f t="shared" si="21"/>
        <v>0.98290617762083765</v>
      </c>
      <c r="DD12" s="20"/>
      <c r="DE12" s="21"/>
      <c r="DF12" s="22"/>
      <c r="DG12" s="20"/>
      <c r="DH12" s="21"/>
      <c r="DI12" s="22"/>
      <c r="DJ12" s="20">
        <f>4875+4847</f>
        <v>9722</v>
      </c>
      <c r="DK12" s="21">
        <f>4319+4201</f>
        <v>8520</v>
      </c>
      <c r="DL12" s="22">
        <f>SUM(DK12/DJ12)</f>
        <v>0.87636288829458964</v>
      </c>
      <c r="DM12" s="20">
        <v>3109</v>
      </c>
      <c r="DN12" s="21">
        <v>2458</v>
      </c>
      <c r="DO12" s="22">
        <f>SUM(DN12/DM12)</f>
        <v>0.79060791251206175</v>
      </c>
      <c r="DP12" s="20">
        <v>15437</v>
      </c>
      <c r="DQ12" s="21">
        <v>13096</v>
      </c>
      <c r="DR12" s="22">
        <f>SUM(DQ12/DP12)</f>
        <v>0.84835136360691843</v>
      </c>
      <c r="DS12" s="20">
        <v>3731</v>
      </c>
      <c r="DT12" s="21">
        <v>3512</v>
      </c>
      <c r="DU12" s="22">
        <f>SUM(DT12/DS12)</f>
        <v>0.94130259983918518</v>
      </c>
      <c r="DV12" s="20">
        <f t="shared" si="22"/>
        <v>31999</v>
      </c>
      <c r="DW12" s="21">
        <f t="shared" si="22"/>
        <v>27586</v>
      </c>
      <c r="DX12" s="22">
        <f>SUM(DW12/DV12)</f>
        <v>0.86208944029500922</v>
      </c>
      <c r="DY12" s="20">
        <f t="shared" ref="DY12:DY42" si="33">SUM(DV12+DA12)</f>
        <v>163684</v>
      </c>
      <c r="DZ12" s="173">
        <f t="shared" ref="DZ12:DZ42" si="34">SUM(DW12+DB12)</f>
        <v>157020</v>
      </c>
      <c r="EA12" s="22">
        <f t="shared" si="23"/>
        <v>0.95928740744361085</v>
      </c>
    </row>
    <row r="13" spans="1:131" ht="15.75">
      <c r="A13" s="18">
        <v>3</v>
      </c>
      <c r="B13" s="127" t="s">
        <v>37</v>
      </c>
      <c r="C13" s="25">
        <v>3598</v>
      </c>
      <c r="D13" s="21">
        <v>2543</v>
      </c>
      <c r="E13" s="22">
        <f>SUM(D13/C13)</f>
        <v>0.70678154530294612</v>
      </c>
      <c r="F13" s="26">
        <v>23428</v>
      </c>
      <c r="G13" s="21">
        <v>22811</v>
      </c>
      <c r="H13" s="27">
        <f t="shared" si="0"/>
        <v>0.97366399180467811</v>
      </c>
      <c r="I13" s="26">
        <f t="shared" si="24"/>
        <v>27026</v>
      </c>
      <c r="J13" s="21">
        <f t="shared" si="25"/>
        <v>25354</v>
      </c>
      <c r="K13" s="27">
        <f t="shared" si="1"/>
        <v>0.93813364907866503</v>
      </c>
      <c r="L13" s="25">
        <v>24651</v>
      </c>
      <c r="M13" s="21">
        <v>26873</v>
      </c>
      <c r="N13" s="22">
        <f t="shared" si="2"/>
        <v>1.0901383311021866</v>
      </c>
      <c r="O13" s="25">
        <v>2099</v>
      </c>
      <c r="P13" s="21">
        <v>0</v>
      </c>
      <c r="Q13" s="22">
        <f t="shared" si="3"/>
        <v>0</v>
      </c>
      <c r="R13" s="25">
        <v>11952</v>
      </c>
      <c r="S13" s="21">
        <v>11286</v>
      </c>
      <c r="T13" s="22">
        <f t="shared" si="4"/>
        <v>0.94427710843373491</v>
      </c>
      <c r="U13" s="25">
        <v>3409</v>
      </c>
      <c r="V13" s="21">
        <v>2407</v>
      </c>
      <c r="W13" s="22">
        <f>SUM(V13/U13)</f>
        <v>0.70607216192431799</v>
      </c>
      <c r="X13" s="25">
        <v>4764</v>
      </c>
      <c r="Y13" s="21">
        <v>3364</v>
      </c>
      <c r="Z13" s="22">
        <f>SUM(Y13/X13)</f>
        <v>0.70612930310663313</v>
      </c>
      <c r="AA13" s="25">
        <v>6917</v>
      </c>
      <c r="AB13" s="21">
        <v>8431</v>
      </c>
      <c r="AC13" s="22">
        <f t="shared" si="5"/>
        <v>1.2188810177822755</v>
      </c>
      <c r="AD13" s="25">
        <v>27569</v>
      </c>
      <c r="AE13" s="21">
        <v>29123</v>
      </c>
      <c r="AF13" s="22">
        <f t="shared" si="6"/>
        <v>1.0563676593275055</v>
      </c>
      <c r="AG13" s="25">
        <v>7284</v>
      </c>
      <c r="AH13" s="21">
        <v>11601</v>
      </c>
      <c r="AI13" s="22">
        <f>SUM(AH13/AG13)</f>
        <v>1.5926688632619439</v>
      </c>
      <c r="AJ13" s="25">
        <v>4442</v>
      </c>
      <c r="AK13" s="21">
        <v>4442</v>
      </c>
      <c r="AL13" s="22">
        <f>SUM(AK13/AJ13)</f>
        <v>1</v>
      </c>
      <c r="AM13" s="25">
        <f t="shared" si="26"/>
        <v>54385</v>
      </c>
      <c r="AN13" s="21">
        <f t="shared" si="27"/>
        <v>59368</v>
      </c>
      <c r="AO13" s="22">
        <f t="shared" si="7"/>
        <v>1.0916245288222857</v>
      </c>
      <c r="AP13" s="25">
        <v>2319</v>
      </c>
      <c r="AQ13" s="21">
        <v>1638</v>
      </c>
      <c r="AR13" s="22">
        <f>SUM(AQ13/AP13)</f>
        <v>0.70633893919793012</v>
      </c>
      <c r="AS13" s="25">
        <v>10118</v>
      </c>
      <c r="AT13" s="21">
        <v>11515</v>
      </c>
      <c r="AU13" s="22">
        <f t="shared" si="8"/>
        <v>1.1380707649733148</v>
      </c>
      <c r="AV13" s="25">
        <v>4543</v>
      </c>
      <c r="AW13" s="21">
        <v>4040</v>
      </c>
      <c r="AX13" s="22">
        <f t="shared" si="9"/>
        <v>0.88928021131410961</v>
      </c>
      <c r="AY13" s="25">
        <v>31065</v>
      </c>
      <c r="AZ13" s="21">
        <v>28264</v>
      </c>
      <c r="BA13" s="22">
        <f t="shared" si="10"/>
        <v>0.90983421857395785</v>
      </c>
      <c r="BB13" s="25">
        <v>9987</v>
      </c>
      <c r="BC13" s="21">
        <v>19261</v>
      </c>
      <c r="BD13" s="22">
        <f>SUM(BC13/BB13)</f>
        <v>1.9286071893461501</v>
      </c>
      <c r="BE13" s="25">
        <v>4089</v>
      </c>
      <c r="BF13" s="21">
        <v>4089</v>
      </c>
      <c r="BG13" s="22">
        <f>SUM(BF13/BE13)</f>
        <v>1</v>
      </c>
      <c r="BH13" s="25">
        <v>12382</v>
      </c>
      <c r="BI13" s="21">
        <v>0</v>
      </c>
      <c r="BJ13" s="22">
        <f t="shared" si="11"/>
        <v>0</v>
      </c>
      <c r="BK13" s="25">
        <f t="shared" si="28"/>
        <v>74503</v>
      </c>
      <c r="BL13" s="21">
        <f t="shared" si="29"/>
        <v>68807</v>
      </c>
      <c r="BM13" s="22">
        <f t="shared" si="12"/>
        <v>0.9235467028173362</v>
      </c>
      <c r="BN13" s="25">
        <f t="shared" si="30"/>
        <v>194616</v>
      </c>
      <c r="BO13" s="21">
        <f t="shared" si="13"/>
        <v>191688</v>
      </c>
      <c r="BP13" s="22">
        <f t="shared" si="14"/>
        <v>0.98495498828462202</v>
      </c>
      <c r="BQ13" s="25">
        <v>49262</v>
      </c>
      <c r="BR13" s="21">
        <v>32366</v>
      </c>
      <c r="BS13" s="22">
        <f>SUM(BR13/BQ13)</f>
        <v>0.65701757947302175</v>
      </c>
      <c r="BT13" s="25">
        <v>18593</v>
      </c>
      <c r="BU13" s="21">
        <v>14814</v>
      </c>
      <c r="BV13" s="22">
        <f t="shared" si="15"/>
        <v>0.79675146560533538</v>
      </c>
      <c r="BW13" s="25">
        <v>6168</v>
      </c>
      <c r="BX13" s="21">
        <v>4930</v>
      </c>
      <c r="BY13" s="22">
        <f t="shared" si="16"/>
        <v>0.79928664072632949</v>
      </c>
      <c r="BZ13" s="25">
        <v>14465</v>
      </c>
      <c r="CA13" s="21">
        <v>11325</v>
      </c>
      <c r="CB13" s="22">
        <f t="shared" si="17"/>
        <v>0.78292430003456615</v>
      </c>
      <c r="CC13" s="25">
        <f t="shared" si="18"/>
        <v>39226</v>
      </c>
      <c r="CD13" s="21">
        <f t="shared" si="18"/>
        <v>31069</v>
      </c>
      <c r="CE13" s="22">
        <f t="shared" si="19"/>
        <v>0.79205119053688877</v>
      </c>
      <c r="CF13" s="25">
        <v>6125</v>
      </c>
      <c r="CG13" s="21">
        <v>3322</v>
      </c>
      <c r="CH13" s="22">
        <f>SUM(CG13/CF13)</f>
        <v>0.54236734693877553</v>
      </c>
      <c r="CI13" s="25">
        <v>5039</v>
      </c>
      <c r="CJ13" s="21">
        <v>4753</v>
      </c>
      <c r="CK13" s="22">
        <f>SUM(CJ13/CI13)</f>
        <v>0.94324270688628697</v>
      </c>
      <c r="CL13" s="25">
        <f t="shared" si="20"/>
        <v>11164</v>
      </c>
      <c r="CM13" s="21">
        <f t="shared" si="20"/>
        <v>8075</v>
      </c>
      <c r="CN13" s="22">
        <f>SUM(CM13/CL13)</f>
        <v>0.72330705840200649</v>
      </c>
      <c r="CO13" s="25">
        <v>9888</v>
      </c>
      <c r="CP13" s="21">
        <v>8124</v>
      </c>
      <c r="CQ13" s="22">
        <f>SUM(CP13/CO13)</f>
        <v>0.82160194174757284</v>
      </c>
      <c r="CR13" s="25"/>
      <c r="CS13" s="21"/>
      <c r="CT13" s="27"/>
      <c r="CU13" s="26"/>
      <c r="CV13" s="21"/>
      <c r="CW13" s="27"/>
      <c r="CX13" s="25">
        <v>1672</v>
      </c>
      <c r="CY13" s="21">
        <v>0</v>
      </c>
      <c r="CZ13" s="22"/>
      <c r="DA13" s="25">
        <f t="shared" si="31"/>
        <v>305828</v>
      </c>
      <c r="DB13" s="21">
        <f t="shared" si="32"/>
        <v>271322</v>
      </c>
      <c r="DC13" s="22">
        <f t="shared" si="21"/>
        <v>0.88717187438691025</v>
      </c>
      <c r="DD13" s="25">
        <v>17669</v>
      </c>
      <c r="DE13" s="21">
        <v>24902</v>
      </c>
      <c r="DF13" s="22">
        <f>SUM(DE13/DD13)</f>
        <v>1.4093610277887827</v>
      </c>
      <c r="DG13" s="25">
        <v>38381</v>
      </c>
      <c r="DH13" s="21">
        <v>38543</v>
      </c>
      <c r="DI13" s="22">
        <f>SUM(DH13/DG13)</f>
        <v>1.0042208384356843</v>
      </c>
      <c r="DJ13" s="25">
        <f>936+16601+496</f>
        <v>18033</v>
      </c>
      <c r="DK13" s="21">
        <f>981+16691+555</f>
        <v>18227</v>
      </c>
      <c r="DL13" s="22">
        <f>SUM(DK13/DJ13)</f>
        <v>1.0107580546775357</v>
      </c>
      <c r="DM13" s="25">
        <v>2268</v>
      </c>
      <c r="DN13" s="21">
        <v>1963</v>
      </c>
      <c r="DO13" s="22">
        <f>SUM(DN13/DM13)</f>
        <v>0.86552028218694887</v>
      </c>
      <c r="DP13" s="25">
        <v>6110</v>
      </c>
      <c r="DQ13" s="21">
        <v>5269</v>
      </c>
      <c r="DR13" s="22">
        <f>SUM(DQ13/DP13)</f>
        <v>0.86235679214402616</v>
      </c>
      <c r="DS13" s="25">
        <v>9432</v>
      </c>
      <c r="DT13" s="21">
        <v>9452</v>
      </c>
      <c r="DU13" s="22">
        <f>SUM(DT13/DS13)</f>
        <v>1.0021204410517388</v>
      </c>
      <c r="DV13" s="25">
        <f t="shared" si="22"/>
        <v>91893</v>
      </c>
      <c r="DW13" s="21">
        <f t="shared" si="22"/>
        <v>98356</v>
      </c>
      <c r="DX13" s="22">
        <f>SUM(DW13/DV13)</f>
        <v>1.0703317989400716</v>
      </c>
      <c r="DY13" s="25">
        <f t="shared" si="33"/>
        <v>397721</v>
      </c>
      <c r="DZ13" s="173">
        <f t="shared" si="34"/>
        <v>369678</v>
      </c>
      <c r="EA13" s="22">
        <f t="shared" si="23"/>
        <v>0.92949077368305921</v>
      </c>
    </row>
    <row r="14" spans="1:131" ht="15.75">
      <c r="A14" s="28">
        <v>4</v>
      </c>
      <c r="B14" s="129" t="s">
        <v>35</v>
      </c>
      <c r="C14" s="13">
        <v>465</v>
      </c>
      <c r="D14" s="29">
        <v>465</v>
      </c>
      <c r="E14" s="22">
        <f>SUM(D14/C14)</f>
        <v>1</v>
      </c>
      <c r="F14" s="16">
        <v>59</v>
      </c>
      <c r="G14" s="29">
        <v>59</v>
      </c>
      <c r="H14" s="24">
        <f t="shared" si="0"/>
        <v>1</v>
      </c>
      <c r="I14" s="16">
        <f t="shared" si="24"/>
        <v>524</v>
      </c>
      <c r="J14" s="29">
        <f t="shared" si="25"/>
        <v>524</v>
      </c>
      <c r="K14" s="24">
        <f t="shared" si="1"/>
        <v>1</v>
      </c>
      <c r="L14" s="13">
        <v>73</v>
      </c>
      <c r="M14" s="29">
        <v>145</v>
      </c>
      <c r="N14" s="22">
        <f t="shared" si="2"/>
        <v>1.9863013698630136</v>
      </c>
      <c r="O14" s="13">
        <v>72</v>
      </c>
      <c r="P14" s="29">
        <v>0</v>
      </c>
      <c r="Q14" s="22">
        <f t="shared" si="3"/>
        <v>0</v>
      </c>
      <c r="R14" s="13">
        <v>73</v>
      </c>
      <c r="S14" s="29">
        <v>73</v>
      </c>
      <c r="T14" s="22">
        <f t="shared" si="4"/>
        <v>1</v>
      </c>
      <c r="U14" s="13">
        <v>668</v>
      </c>
      <c r="V14" s="29">
        <v>668</v>
      </c>
      <c r="W14" s="22">
        <f>SUM(V14/U14)</f>
        <v>1</v>
      </c>
      <c r="X14" s="13"/>
      <c r="Y14" s="29"/>
      <c r="Z14" s="22"/>
      <c r="AA14" s="13">
        <v>105</v>
      </c>
      <c r="AB14" s="29">
        <v>105</v>
      </c>
      <c r="AC14" s="22">
        <f t="shared" si="5"/>
        <v>1</v>
      </c>
      <c r="AD14" s="13">
        <v>118</v>
      </c>
      <c r="AE14" s="29">
        <v>118</v>
      </c>
      <c r="AF14" s="22">
        <f t="shared" si="6"/>
        <v>1</v>
      </c>
      <c r="AG14" s="13"/>
      <c r="AH14" s="29"/>
      <c r="AI14" s="22"/>
      <c r="AJ14" s="13"/>
      <c r="AK14" s="29"/>
      <c r="AL14" s="22"/>
      <c r="AM14" s="13">
        <f t="shared" si="26"/>
        <v>891</v>
      </c>
      <c r="AN14" s="29">
        <f t="shared" si="27"/>
        <v>891</v>
      </c>
      <c r="AO14" s="22">
        <f t="shared" si="7"/>
        <v>1</v>
      </c>
      <c r="AP14" s="13">
        <v>152</v>
      </c>
      <c r="AQ14" s="29">
        <v>152</v>
      </c>
      <c r="AR14" s="22">
        <f>SUM(AQ14/AP14)</f>
        <v>1</v>
      </c>
      <c r="AS14" s="13">
        <v>242</v>
      </c>
      <c r="AT14" s="29">
        <v>242</v>
      </c>
      <c r="AU14" s="22">
        <f t="shared" si="8"/>
        <v>1</v>
      </c>
      <c r="AV14" s="13">
        <v>255</v>
      </c>
      <c r="AW14" s="29">
        <v>255</v>
      </c>
      <c r="AX14" s="22">
        <f t="shared" si="9"/>
        <v>1</v>
      </c>
      <c r="AY14" s="13">
        <v>137</v>
      </c>
      <c r="AZ14" s="29">
        <v>137</v>
      </c>
      <c r="BA14" s="22">
        <f t="shared" si="10"/>
        <v>1</v>
      </c>
      <c r="BB14" s="13"/>
      <c r="BC14" s="29"/>
      <c r="BD14" s="22"/>
      <c r="BE14" s="13"/>
      <c r="BF14" s="29"/>
      <c r="BG14" s="22"/>
      <c r="BH14" s="13"/>
      <c r="BI14" s="29"/>
      <c r="BJ14" s="22"/>
      <c r="BK14" s="13">
        <f t="shared" si="28"/>
        <v>786</v>
      </c>
      <c r="BL14" s="29">
        <f t="shared" si="29"/>
        <v>786</v>
      </c>
      <c r="BM14" s="22">
        <f t="shared" si="12"/>
        <v>1</v>
      </c>
      <c r="BN14" s="13">
        <f t="shared" si="30"/>
        <v>2419</v>
      </c>
      <c r="BO14" s="29">
        <f t="shared" si="13"/>
        <v>2419</v>
      </c>
      <c r="BP14" s="22">
        <f t="shared" si="14"/>
        <v>1</v>
      </c>
      <c r="BQ14" s="13">
        <v>12192</v>
      </c>
      <c r="BR14" s="29">
        <v>12192</v>
      </c>
      <c r="BS14" s="22">
        <f>SUM(BR14/BQ14)</f>
        <v>1</v>
      </c>
      <c r="BT14" s="13">
        <v>244</v>
      </c>
      <c r="BU14" s="29">
        <v>244</v>
      </c>
      <c r="BV14" s="22">
        <f t="shared" si="15"/>
        <v>1</v>
      </c>
      <c r="BW14" s="13">
        <v>79</v>
      </c>
      <c r="BX14" s="29">
        <v>79</v>
      </c>
      <c r="BY14" s="22">
        <f t="shared" si="16"/>
        <v>1</v>
      </c>
      <c r="BZ14" s="13">
        <v>305</v>
      </c>
      <c r="CA14" s="29">
        <v>305</v>
      </c>
      <c r="CB14" s="22">
        <f t="shared" si="17"/>
        <v>1</v>
      </c>
      <c r="CC14" s="13">
        <f t="shared" si="18"/>
        <v>628</v>
      </c>
      <c r="CD14" s="29">
        <f t="shared" si="18"/>
        <v>628</v>
      </c>
      <c r="CE14" s="22">
        <f t="shared" si="19"/>
        <v>1</v>
      </c>
      <c r="CF14" s="13">
        <v>269</v>
      </c>
      <c r="CG14" s="29">
        <v>269</v>
      </c>
      <c r="CH14" s="22">
        <f>SUM(CG14/CF14)</f>
        <v>1</v>
      </c>
      <c r="CI14" s="13">
        <f>175</f>
        <v>175</v>
      </c>
      <c r="CJ14" s="29">
        <v>175</v>
      </c>
      <c r="CK14" s="22">
        <f>SUM(CJ14/CI14)</f>
        <v>1</v>
      </c>
      <c r="CL14" s="13">
        <f t="shared" si="20"/>
        <v>444</v>
      </c>
      <c r="CM14" s="29">
        <f t="shared" si="20"/>
        <v>444</v>
      </c>
      <c r="CN14" s="22">
        <f>SUM(CM14/CL14)</f>
        <v>1</v>
      </c>
      <c r="CO14" s="13">
        <v>693</v>
      </c>
      <c r="CP14" s="29">
        <v>693</v>
      </c>
      <c r="CQ14" s="22">
        <f>SUM(CP14/CO14)</f>
        <v>1</v>
      </c>
      <c r="CR14" s="13"/>
      <c r="CS14" s="29"/>
      <c r="CT14" s="24"/>
      <c r="CU14" s="16"/>
      <c r="CV14" s="29"/>
      <c r="CW14" s="24"/>
      <c r="CX14" s="13"/>
      <c r="CY14" s="29"/>
      <c r="CZ14" s="22"/>
      <c r="DA14" s="13">
        <f t="shared" si="31"/>
        <v>16376</v>
      </c>
      <c r="DB14" s="29">
        <f t="shared" si="32"/>
        <v>16376</v>
      </c>
      <c r="DC14" s="22">
        <f t="shared" si="21"/>
        <v>1</v>
      </c>
      <c r="DD14" s="13"/>
      <c r="DE14" s="29"/>
      <c r="DF14" s="22"/>
      <c r="DG14" s="13">
        <v>17</v>
      </c>
      <c r="DH14" s="29"/>
      <c r="DI14" s="22">
        <f>SUM(DH14/DG14)</f>
        <v>0</v>
      </c>
      <c r="DJ14" s="13"/>
      <c r="DK14" s="29"/>
      <c r="DL14" s="22"/>
      <c r="DM14" s="13">
        <v>77</v>
      </c>
      <c r="DN14" s="29">
        <v>77</v>
      </c>
      <c r="DO14" s="22">
        <f>SUM(DN14/DM14)</f>
        <v>1</v>
      </c>
      <c r="DP14" s="13">
        <v>1110</v>
      </c>
      <c r="DQ14" s="29">
        <v>1110</v>
      </c>
      <c r="DR14" s="22">
        <f>SUM(DQ14/DP14)</f>
        <v>1</v>
      </c>
      <c r="DS14" s="13">
        <v>420</v>
      </c>
      <c r="DT14" s="29">
        <v>420</v>
      </c>
      <c r="DU14" s="22">
        <f>SUM(DT14/DS14)</f>
        <v>1</v>
      </c>
      <c r="DV14" s="13">
        <f t="shared" si="22"/>
        <v>1624</v>
      </c>
      <c r="DW14" s="29">
        <f t="shared" si="22"/>
        <v>1607</v>
      </c>
      <c r="DX14" s="22">
        <f>SUM(DW14/DV14)</f>
        <v>0.9895320197044335</v>
      </c>
      <c r="DY14" s="13">
        <f t="shared" si="33"/>
        <v>18000</v>
      </c>
      <c r="DZ14" s="174">
        <f t="shared" si="34"/>
        <v>17983</v>
      </c>
      <c r="EA14" s="22">
        <f t="shared" si="23"/>
        <v>0.99905555555555559</v>
      </c>
    </row>
    <row r="15" spans="1:131" ht="15.75">
      <c r="A15" s="18">
        <v>5</v>
      </c>
      <c r="B15" s="30" t="s">
        <v>36</v>
      </c>
      <c r="C15" s="31">
        <f>SUM(C13:C14)</f>
        <v>4063</v>
      </c>
      <c r="D15" s="29">
        <f>SUM(D13:D14)</f>
        <v>3008</v>
      </c>
      <c r="E15" s="22">
        <f>SUM(D15/C15)</f>
        <v>0.7403396505045533</v>
      </c>
      <c r="F15" s="31">
        <f>SUM(F13:F14)</f>
        <v>23487</v>
      </c>
      <c r="G15" s="29">
        <f>SUM(G13:G14)</f>
        <v>22870</v>
      </c>
      <c r="H15" s="22">
        <f>SUM(G15/F15)</f>
        <v>0.97373014859283857</v>
      </c>
      <c r="I15" s="31">
        <f t="shared" si="24"/>
        <v>27550</v>
      </c>
      <c r="J15" s="29">
        <f t="shared" si="25"/>
        <v>25878</v>
      </c>
      <c r="K15" s="22">
        <f t="shared" si="1"/>
        <v>0.93931034482758624</v>
      </c>
      <c r="L15" s="31">
        <f>SUM(L13:L14)</f>
        <v>24724</v>
      </c>
      <c r="M15" s="29">
        <f>SUM(M13:M14)</f>
        <v>27018</v>
      </c>
      <c r="N15" s="22">
        <f t="shared" si="2"/>
        <v>1.0927843391037049</v>
      </c>
      <c r="O15" s="31">
        <f>SUM(O13:O14)</f>
        <v>2171</v>
      </c>
      <c r="P15" s="29">
        <f>SUM(P13:P14)</f>
        <v>0</v>
      </c>
      <c r="Q15" s="22">
        <f t="shared" si="3"/>
        <v>0</v>
      </c>
      <c r="R15" s="31">
        <f>SUM(R13:R14)</f>
        <v>12025</v>
      </c>
      <c r="S15" s="29">
        <f>SUM(S13:S14)</f>
        <v>11359</v>
      </c>
      <c r="T15" s="22">
        <f t="shared" si="4"/>
        <v>0.94461538461538463</v>
      </c>
      <c r="U15" s="31">
        <f>SUM(U13:U14)</f>
        <v>4077</v>
      </c>
      <c r="V15" s="29">
        <f>SUM(V13:V14)</f>
        <v>3075</v>
      </c>
      <c r="W15" s="22">
        <f>SUM(V15/U15)</f>
        <v>0.75423105224429732</v>
      </c>
      <c r="X15" s="31">
        <f>SUM(X13:X14)</f>
        <v>4764</v>
      </c>
      <c r="Y15" s="29">
        <f>SUM(Y13:Y14)</f>
        <v>3364</v>
      </c>
      <c r="Z15" s="22">
        <f>SUM(Y15/X15)</f>
        <v>0.70612930310663313</v>
      </c>
      <c r="AA15" s="31">
        <f>SUM(AA13:AA14)</f>
        <v>7022</v>
      </c>
      <c r="AB15" s="29">
        <f>SUM(AB13:AB14)</f>
        <v>8536</v>
      </c>
      <c r="AC15" s="22">
        <f t="shared" si="5"/>
        <v>1.2156080888635716</v>
      </c>
      <c r="AD15" s="31">
        <f>SUM(AD13:AD14)</f>
        <v>27687</v>
      </c>
      <c r="AE15" s="29">
        <f>SUM(AE13:AE14)</f>
        <v>29241</v>
      </c>
      <c r="AF15" s="22">
        <f t="shared" si="6"/>
        <v>1.0561274244230143</v>
      </c>
      <c r="AG15" s="31">
        <f>SUM(AG13:AG14)</f>
        <v>7284</v>
      </c>
      <c r="AH15" s="29">
        <f>SUM(AH13:AH14)</f>
        <v>11601</v>
      </c>
      <c r="AI15" s="22">
        <f>SUM(AH15/AG15)</f>
        <v>1.5926688632619439</v>
      </c>
      <c r="AJ15" s="31">
        <f>SUM(AJ13:AJ14)</f>
        <v>4442</v>
      </c>
      <c r="AK15" s="29">
        <f>SUM(AK13:AK14)</f>
        <v>4442</v>
      </c>
      <c r="AL15" s="22">
        <f>SUM(AK15/AJ15)</f>
        <v>1</v>
      </c>
      <c r="AM15" s="31">
        <f t="shared" si="26"/>
        <v>55276</v>
      </c>
      <c r="AN15" s="29">
        <f t="shared" si="27"/>
        <v>60259</v>
      </c>
      <c r="AO15" s="22">
        <f t="shared" si="7"/>
        <v>1.0901476228381215</v>
      </c>
      <c r="AP15" s="31">
        <f>SUM(AP13:AP14)</f>
        <v>2471</v>
      </c>
      <c r="AQ15" s="29">
        <f>SUM(AQ13:AQ14)</f>
        <v>1790</v>
      </c>
      <c r="AR15" s="22">
        <f>SUM(AQ15/AP15)</f>
        <v>0.72440307567786322</v>
      </c>
      <c r="AS15" s="31">
        <f>SUM(AS13:AS14)</f>
        <v>10360</v>
      </c>
      <c r="AT15" s="29">
        <f>SUM(AT13:AT14)</f>
        <v>11757</v>
      </c>
      <c r="AU15" s="22">
        <f t="shared" si="8"/>
        <v>1.1348455598455598</v>
      </c>
      <c r="AV15" s="31">
        <f>SUM(AV13:AV14)</f>
        <v>4798</v>
      </c>
      <c r="AW15" s="29">
        <f>SUM(AW13:AW14)</f>
        <v>4295</v>
      </c>
      <c r="AX15" s="22">
        <f t="shared" si="9"/>
        <v>0.89516465193830763</v>
      </c>
      <c r="AY15" s="31">
        <f>SUM(AY13:AY14)</f>
        <v>31202</v>
      </c>
      <c r="AZ15" s="29">
        <f>SUM(AZ13:AZ14)</f>
        <v>28401</v>
      </c>
      <c r="BA15" s="22">
        <f t="shared" si="10"/>
        <v>0.91023011345426574</v>
      </c>
      <c r="BB15" s="31">
        <f>SUM(BB13:BB14)</f>
        <v>9987</v>
      </c>
      <c r="BC15" s="29">
        <f>SUM(BC13:BC14)</f>
        <v>19261</v>
      </c>
      <c r="BD15" s="22">
        <f>SUM(BC15/BB15)</f>
        <v>1.9286071893461501</v>
      </c>
      <c r="BE15" s="31">
        <f>SUM(BE13:BE14)</f>
        <v>4089</v>
      </c>
      <c r="BF15" s="29">
        <f>SUM(BF13:BF14)</f>
        <v>4089</v>
      </c>
      <c r="BG15" s="22">
        <f>SUM(BF15/BE15)</f>
        <v>1</v>
      </c>
      <c r="BH15" s="31">
        <f>SUM(BH13:BH14)</f>
        <v>12382</v>
      </c>
      <c r="BI15" s="29">
        <f>SUM(BI13:BI14)</f>
        <v>0</v>
      </c>
      <c r="BJ15" s="22">
        <f>SUM(BI15/BH15)</f>
        <v>0</v>
      </c>
      <c r="BK15" s="31">
        <f t="shared" si="28"/>
        <v>75289</v>
      </c>
      <c r="BL15" s="29">
        <f t="shared" si="29"/>
        <v>69593</v>
      </c>
      <c r="BM15" s="22">
        <f t="shared" si="12"/>
        <v>0.92434485781455455</v>
      </c>
      <c r="BN15" s="31">
        <f t="shared" si="30"/>
        <v>197035</v>
      </c>
      <c r="BO15" s="29">
        <f t="shared" si="13"/>
        <v>194107</v>
      </c>
      <c r="BP15" s="22">
        <f t="shared" si="14"/>
        <v>0.9851396959930977</v>
      </c>
      <c r="BQ15" s="31">
        <f>SUM(BQ13:BQ14)</f>
        <v>61454</v>
      </c>
      <c r="BR15" s="29">
        <f>SUM(BR13:BR14)</f>
        <v>44558</v>
      </c>
      <c r="BS15" s="22">
        <f>SUM(BR15/BQ15)</f>
        <v>0.72506264848504576</v>
      </c>
      <c r="BT15" s="31">
        <f>SUM(BT13:BT14)</f>
        <v>18837</v>
      </c>
      <c r="BU15" s="29">
        <f>SUM(BU13:BU14)</f>
        <v>15058</v>
      </c>
      <c r="BV15" s="22">
        <f t="shared" si="15"/>
        <v>0.7993841906885385</v>
      </c>
      <c r="BW15" s="31">
        <f>SUM(BW13:BW14)</f>
        <v>6247</v>
      </c>
      <c r="BX15" s="29">
        <f>SUM(BX13:BX14)</f>
        <v>5009</v>
      </c>
      <c r="BY15" s="22">
        <f t="shared" si="16"/>
        <v>0.80182487594045138</v>
      </c>
      <c r="BZ15" s="31">
        <f>SUM(BZ13:BZ14)</f>
        <v>14770</v>
      </c>
      <c r="CA15" s="29">
        <f>SUM(CA13:CA14)</f>
        <v>11630</v>
      </c>
      <c r="CB15" s="22">
        <f t="shared" si="17"/>
        <v>0.78740690589031825</v>
      </c>
      <c r="CC15" s="31">
        <f>SUM(CC13:CC14)</f>
        <v>39854</v>
      </c>
      <c r="CD15" s="29">
        <f>SUM(CD13:CD14)</f>
        <v>31697</v>
      </c>
      <c r="CE15" s="22">
        <f t="shared" si="19"/>
        <v>0.79532794700657394</v>
      </c>
      <c r="CF15" s="31">
        <f>SUM(CF13:CF14)</f>
        <v>6394</v>
      </c>
      <c r="CG15" s="29">
        <f>SUM(CG13:CG14)</f>
        <v>3591</v>
      </c>
      <c r="CH15" s="22">
        <f>SUM(CG15/CF15)</f>
        <v>0.56162026900218953</v>
      </c>
      <c r="CI15" s="31">
        <f>SUM(CI13:CI14)</f>
        <v>5214</v>
      </c>
      <c r="CJ15" s="29">
        <f>SUM(CJ13:CJ14)</f>
        <v>4928</v>
      </c>
      <c r="CK15" s="22">
        <f>SUM(CJ15/CI15)</f>
        <v>0.94514767932489452</v>
      </c>
      <c r="CL15" s="31">
        <f>SUM(CL13:CL14)</f>
        <v>11608</v>
      </c>
      <c r="CM15" s="29">
        <f>SUM(CM13:CM14)</f>
        <v>8519</v>
      </c>
      <c r="CN15" s="22">
        <f>SUM(CM15/CL15)</f>
        <v>0.7338904203997243</v>
      </c>
      <c r="CO15" s="31">
        <f>SUM(CO13:CO14)</f>
        <v>10581</v>
      </c>
      <c r="CP15" s="29">
        <f>SUM(CP13:CP14)</f>
        <v>8817</v>
      </c>
      <c r="CQ15" s="22">
        <f>SUM(CP15/CO15)</f>
        <v>0.83328607882052741</v>
      </c>
      <c r="CR15" s="31">
        <f t="shared" ref="CR15:CS15" si="35">SUM(CR13:CR14)</f>
        <v>0</v>
      </c>
      <c r="CS15" s="29">
        <f t="shared" si="35"/>
        <v>0</v>
      </c>
      <c r="CT15" s="22" t="e">
        <f t="shared" ref="CT15" si="36">SUM(CS15/CR15)</f>
        <v>#DIV/0!</v>
      </c>
      <c r="CU15" s="31">
        <f t="shared" ref="CU15:CV15" si="37">SUM(CU13:CU14)</f>
        <v>0</v>
      </c>
      <c r="CV15" s="29">
        <f t="shared" si="37"/>
        <v>0</v>
      </c>
      <c r="CW15" s="22" t="e">
        <f t="shared" ref="CW15" si="38">SUM(CV15/CU15)</f>
        <v>#DIV/0!</v>
      </c>
      <c r="CX15" s="31">
        <f t="shared" ref="CX15:CY15" si="39">SUM(CX13:CX14)</f>
        <v>1672</v>
      </c>
      <c r="CY15" s="29">
        <f t="shared" si="39"/>
        <v>0</v>
      </c>
      <c r="CZ15" s="22"/>
      <c r="DA15" s="31">
        <f t="shared" si="31"/>
        <v>322204</v>
      </c>
      <c r="DB15" s="29">
        <f t="shared" si="32"/>
        <v>287698</v>
      </c>
      <c r="DC15" s="22">
        <f t="shared" si="21"/>
        <v>0.89290635746297375</v>
      </c>
      <c r="DD15" s="31">
        <f>SUM(DD13:DD14)</f>
        <v>17669</v>
      </c>
      <c r="DE15" s="29">
        <f>SUM(DE13:DE14)</f>
        <v>24902</v>
      </c>
      <c r="DF15" s="22">
        <f>SUM(DE15/DD15)</f>
        <v>1.4093610277887827</v>
      </c>
      <c r="DG15" s="31">
        <f>SUM(DG13:DG14)</f>
        <v>38398</v>
      </c>
      <c r="DH15" s="29">
        <f>SUM(DH13:DH14)</f>
        <v>38543</v>
      </c>
      <c r="DI15" s="22">
        <f>SUM(DH15/DG15)</f>
        <v>1.0037762383457471</v>
      </c>
      <c r="DJ15" s="31">
        <f>SUM(DJ13:DJ14)</f>
        <v>18033</v>
      </c>
      <c r="DK15" s="29">
        <f>SUM(DK13:DK14)</f>
        <v>18227</v>
      </c>
      <c r="DL15" s="22">
        <f>SUM(DK15/DJ15)</f>
        <v>1.0107580546775357</v>
      </c>
      <c r="DM15" s="31">
        <f>SUM(DM13:DM14)</f>
        <v>2345</v>
      </c>
      <c r="DN15" s="29">
        <f>SUM(DN13:DN14)</f>
        <v>2040</v>
      </c>
      <c r="DO15" s="22">
        <f>SUM(DN15/DM15)</f>
        <v>0.86993603411513865</v>
      </c>
      <c r="DP15" s="31">
        <f>SUM(DP13:DP14)</f>
        <v>7220</v>
      </c>
      <c r="DQ15" s="29">
        <f>SUM(DQ13:DQ14)</f>
        <v>6379</v>
      </c>
      <c r="DR15" s="22">
        <f>SUM(DQ15/DP15)</f>
        <v>0.88351800554016624</v>
      </c>
      <c r="DS15" s="31">
        <f>SUM(DS13:DS14)</f>
        <v>9852</v>
      </c>
      <c r="DT15" s="29">
        <f>SUM(DT13:DT14)</f>
        <v>9872</v>
      </c>
      <c r="DU15" s="22">
        <f>SUM(DT15/DS15)</f>
        <v>1.0020300446609824</v>
      </c>
      <c r="DV15" s="31">
        <f>SUM(DV13:DV14)</f>
        <v>93517</v>
      </c>
      <c r="DW15" s="29">
        <f>SUM(DW13:DW14)</f>
        <v>99963</v>
      </c>
      <c r="DX15" s="22">
        <f>SUM(DW15/DV15)</f>
        <v>1.0689286439898629</v>
      </c>
      <c r="DY15" s="31">
        <f t="shared" si="33"/>
        <v>415721</v>
      </c>
      <c r="DZ15" s="174">
        <f t="shared" si="34"/>
        <v>387661</v>
      </c>
      <c r="EA15" s="22">
        <f t="shared" si="23"/>
        <v>0.93250280837388533</v>
      </c>
    </row>
    <row r="16" spans="1:131" ht="16.5" thickBot="1">
      <c r="A16" s="34">
        <v>6</v>
      </c>
      <c r="B16" s="35" t="s">
        <v>4</v>
      </c>
      <c r="C16" s="151"/>
      <c r="D16" s="152"/>
      <c r="E16" s="38"/>
      <c r="F16" s="39">
        <v>17571</v>
      </c>
      <c r="G16" s="37">
        <v>17743</v>
      </c>
      <c r="H16" s="33">
        <f t="shared" si="0"/>
        <v>1.0097888566387798</v>
      </c>
      <c r="I16" s="39">
        <f t="shared" si="24"/>
        <v>17571</v>
      </c>
      <c r="J16" s="37">
        <f t="shared" si="25"/>
        <v>17743</v>
      </c>
      <c r="K16" s="33">
        <f t="shared" si="1"/>
        <v>1.0097888566387798</v>
      </c>
      <c r="L16" s="151">
        <v>20895</v>
      </c>
      <c r="M16" s="152">
        <v>21692</v>
      </c>
      <c r="N16" s="38">
        <f t="shared" si="2"/>
        <v>1.0381430964345537</v>
      </c>
      <c r="O16" s="151"/>
      <c r="P16" s="152"/>
      <c r="Q16" s="38"/>
      <c r="R16" s="151">
        <v>8904</v>
      </c>
      <c r="S16" s="152">
        <v>8825</v>
      </c>
      <c r="T16" s="38">
        <f t="shared" si="4"/>
        <v>0.99112758310871518</v>
      </c>
      <c r="U16" s="151"/>
      <c r="V16" s="152"/>
      <c r="W16" s="38"/>
      <c r="X16" s="151"/>
      <c r="Y16" s="152"/>
      <c r="Z16" s="38"/>
      <c r="AA16" s="151">
        <v>2839</v>
      </c>
      <c r="AB16" s="152">
        <v>5514</v>
      </c>
      <c r="AC16" s="38">
        <f t="shared" si="5"/>
        <v>1.9422331806974287</v>
      </c>
      <c r="AD16" s="151">
        <v>23151</v>
      </c>
      <c r="AE16" s="152">
        <v>24953</v>
      </c>
      <c r="AF16" s="38">
        <f t="shared" si="6"/>
        <v>1.0778368105049458</v>
      </c>
      <c r="AG16" s="151">
        <v>5161</v>
      </c>
      <c r="AH16" s="152">
        <v>7965</v>
      </c>
      <c r="AI16" s="38">
        <f>SUM(AH16/AG16)</f>
        <v>1.5433055609378028</v>
      </c>
      <c r="AJ16" s="151"/>
      <c r="AK16" s="152"/>
      <c r="AL16" s="38"/>
      <c r="AM16" s="151">
        <f t="shared" si="26"/>
        <v>31151</v>
      </c>
      <c r="AN16" s="152">
        <f t="shared" si="27"/>
        <v>38432</v>
      </c>
      <c r="AO16" s="38">
        <f t="shared" si="7"/>
        <v>1.2337324644473693</v>
      </c>
      <c r="AP16" s="151"/>
      <c r="AQ16" s="152"/>
      <c r="AR16" s="38"/>
      <c r="AS16" s="151">
        <v>6967</v>
      </c>
      <c r="AT16" s="152">
        <v>9190</v>
      </c>
      <c r="AU16" s="38">
        <f t="shared" si="8"/>
        <v>1.3190756423137648</v>
      </c>
      <c r="AV16" s="151">
        <v>2612</v>
      </c>
      <c r="AW16" s="152">
        <v>2666</v>
      </c>
      <c r="AX16" s="38">
        <f t="shared" si="9"/>
        <v>1.0206738131699846</v>
      </c>
      <c r="AY16" s="151">
        <v>20064</v>
      </c>
      <c r="AZ16" s="152">
        <v>19442</v>
      </c>
      <c r="BA16" s="38">
        <f t="shared" si="10"/>
        <v>0.96899920255183414</v>
      </c>
      <c r="BB16" s="151">
        <v>7225</v>
      </c>
      <c r="BC16" s="152">
        <v>13479</v>
      </c>
      <c r="BD16" s="38">
        <f>SUM(BC16/BB16)</f>
        <v>1.86560553633218</v>
      </c>
      <c r="BE16" s="151"/>
      <c r="BF16" s="152"/>
      <c r="BG16" s="38"/>
      <c r="BH16" s="151">
        <v>4129</v>
      </c>
      <c r="BI16" s="152">
        <v>0</v>
      </c>
      <c r="BJ16" s="38">
        <f>SUM(BI16/BH16)</f>
        <v>0</v>
      </c>
      <c r="BK16" s="151">
        <f>BE16+BB16+AY16+AV16+AS16+AP16+BH16</f>
        <v>40997</v>
      </c>
      <c r="BL16" s="152">
        <f t="shared" si="29"/>
        <v>44777</v>
      </c>
      <c r="BM16" s="38">
        <f t="shared" si="12"/>
        <v>1.0922018684293973</v>
      </c>
      <c r="BN16" s="151">
        <f t="shared" si="30"/>
        <v>119518</v>
      </c>
      <c r="BO16" s="152">
        <f t="shared" si="13"/>
        <v>131469</v>
      </c>
      <c r="BP16" s="38">
        <f t="shared" si="14"/>
        <v>1.0999933064475644</v>
      </c>
      <c r="BQ16" s="151"/>
      <c r="BR16" s="152"/>
      <c r="BS16" s="38"/>
      <c r="BT16" s="151">
        <v>6279</v>
      </c>
      <c r="BU16" s="152">
        <v>6064</v>
      </c>
      <c r="BV16" s="38">
        <f t="shared" si="15"/>
        <v>0.96575887880235711</v>
      </c>
      <c r="BW16" s="151">
        <v>2015</v>
      </c>
      <c r="BX16" s="152">
        <v>1969</v>
      </c>
      <c r="BY16" s="38">
        <f t="shared" si="16"/>
        <v>0.97717121588089328</v>
      </c>
      <c r="BZ16" s="151">
        <v>5540</v>
      </c>
      <c r="CA16" s="152">
        <v>4962</v>
      </c>
      <c r="CB16" s="38">
        <f t="shared" si="17"/>
        <v>0.89566787003610104</v>
      </c>
      <c r="CC16" s="151">
        <f>SUM(BT16+BW16+BZ16)</f>
        <v>13834</v>
      </c>
      <c r="CD16" s="152">
        <f>SUM(BU16+BX16+CA16)</f>
        <v>12995</v>
      </c>
      <c r="CE16" s="38">
        <f t="shared" si="19"/>
        <v>0.93935232037010263</v>
      </c>
      <c r="CF16" s="151"/>
      <c r="CG16" s="152"/>
      <c r="CH16" s="38"/>
      <c r="CI16" s="151"/>
      <c r="CJ16" s="152"/>
      <c r="CK16" s="38"/>
      <c r="CL16" s="151"/>
      <c r="CM16" s="152"/>
      <c r="CN16" s="38"/>
      <c r="CO16" s="151"/>
      <c r="CP16" s="152"/>
      <c r="CQ16" s="38"/>
      <c r="CR16" s="36"/>
      <c r="CS16" s="37"/>
      <c r="CT16" s="33"/>
      <c r="CU16" s="39"/>
      <c r="CV16" s="37"/>
      <c r="CW16" s="33"/>
      <c r="CX16" s="151"/>
      <c r="CY16" s="152"/>
      <c r="CZ16" s="38"/>
      <c r="DA16" s="36">
        <f t="shared" si="31"/>
        <v>133352</v>
      </c>
      <c r="DB16" s="37">
        <f t="shared" si="32"/>
        <v>144464</v>
      </c>
      <c r="DC16" s="38">
        <f t="shared" si="21"/>
        <v>1.0833283340332354</v>
      </c>
      <c r="DD16" s="151"/>
      <c r="DE16" s="152"/>
      <c r="DF16" s="38"/>
      <c r="DG16" s="151"/>
      <c r="DH16" s="152"/>
      <c r="DI16" s="38"/>
      <c r="DJ16" s="151"/>
      <c r="DK16" s="152"/>
      <c r="DL16" s="38"/>
      <c r="DM16" s="151"/>
      <c r="DN16" s="152"/>
      <c r="DO16" s="38"/>
      <c r="DP16" s="151"/>
      <c r="DQ16" s="152"/>
      <c r="DR16" s="38"/>
      <c r="DS16" s="151"/>
      <c r="DT16" s="152"/>
      <c r="DU16" s="38"/>
      <c r="DV16" s="151">
        <f>SUM(DS16+DP16+DM16+DJ16+DG16+DD16)</f>
        <v>0</v>
      </c>
      <c r="DW16" s="152">
        <f>SUM(DT16+DQ16+DN16+DK16+DH16+DE16)</f>
        <v>0</v>
      </c>
      <c r="DX16" s="38"/>
      <c r="DY16" s="151">
        <f t="shared" si="33"/>
        <v>133352</v>
      </c>
      <c r="DZ16" s="175">
        <f t="shared" si="34"/>
        <v>144464</v>
      </c>
      <c r="EA16" s="38">
        <f t="shared" si="23"/>
        <v>1.0833283340332354</v>
      </c>
    </row>
    <row r="17" spans="1:131" s="94" customFormat="1" ht="16.5" thickBot="1">
      <c r="A17" s="40">
        <v>7</v>
      </c>
      <c r="B17" s="41" t="s">
        <v>5</v>
      </c>
      <c r="C17" s="42">
        <f>C11+C12+C15</f>
        <v>38102</v>
      </c>
      <c r="D17" s="43">
        <f>D11+D12+D15</f>
        <v>32282</v>
      </c>
      <c r="E17" s="161">
        <f>SUM(D17/C17)</f>
        <v>0.84725211274998691</v>
      </c>
      <c r="F17" s="44">
        <f>F11+F12+F15</f>
        <v>46351</v>
      </c>
      <c r="G17" s="43">
        <f>G11+G12+G15</f>
        <v>43249</v>
      </c>
      <c r="H17" s="161">
        <f t="shared" si="0"/>
        <v>0.93307587754309507</v>
      </c>
      <c r="I17" s="44">
        <f t="shared" si="24"/>
        <v>84453</v>
      </c>
      <c r="J17" s="43">
        <f t="shared" si="25"/>
        <v>75531</v>
      </c>
      <c r="K17" s="161">
        <f t="shared" si="1"/>
        <v>0.89435544030407443</v>
      </c>
      <c r="L17" s="42">
        <f>L11+L12+L15</f>
        <v>43148</v>
      </c>
      <c r="M17" s="43">
        <f>M11+M12+M15</f>
        <v>45947</v>
      </c>
      <c r="N17" s="161">
        <f t="shared" si="2"/>
        <v>1.0648697506257532</v>
      </c>
      <c r="O17" s="42">
        <f>O11+O12+O15</f>
        <v>6099</v>
      </c>
      <c r="P17" s="43">
        <f>P11+P12+P15</f>
        <v>0</v>
      </c>
      <c r="Q17" s="161">
        <f t="shared" ref="Q17" si="40">SUM(P17/O17)</f>
        <v>0</v>
      </c>
      <c r="R17" s="42">
        <f>R11+R12+R15</f>
        <v>22347</v>
      </c>
      <c r="S17" s="43">
        <f>S11+S12+S15</f>
        <v>19535</v>
      </c>
      <c r="T17" s="161">
        <f t="shared" si="4"/>
        <v>0.87416655479482708</v>
      </c>
      <c r="U17" s="42">
        <f>U11+U12+U15</f>
        <v>34822</v>
      </c>
      <c r="V17" s="43">
        <f>V11+V12+V15</f>
        <v>29211</v>
      </c>
      <c r="W17" s="161">
        <f>SUM(V17/U17)</f>
        <v>0.83886623399000637</v>
      </c>
      <c r="X17" s="42">
        <f>X11+X12+X15</f>
        <v>12394</v>
      </c>
      <c r="Y17" s="43">
        <f>Y11+Y12+Y15</f>
        <v>7678</v>
      </c>
      <c r="Z17" s="161">
        <f>SUM(Y17/X17)</f>
        <v>0.61949330321123119</v>
      </c>
      <c r="AA17" s="42">
        <f>AA11+AA12+AA15</f>
        <v>22821</v>
      </c>
      <c r="AB17" s="43">
        <f>AB11+AB12+AB15</f>
        <v>21970</v>
      </c>
      <c r="AC17" s="161">
        <f t="shared" si="5"/>
        <v>0.96270978484728975</v>
      </c>
      <c r="AD17" s="42">
        <f>AD11+AD12+AD15</f>
        <v>46641</v>
      </c>
      <c r="AE17" s="43">
        <f>AE11+AE12+AE15</f>
        <v>56210</v>
      </c>
      <c r="AF17" s="161">
        <f t="shared" si="6"/>
        <v>1.2051628395617591</v>
      </c>
      <c r="AG17" s="42">
        <f>AG11+AG12+AG15</f>
        <v>23895</v>
      </c>
      <c r="AH17" s="43">
        <f>AH11+AH12+AH15</f>
        <v>37529</v>
      </c>
      <c r="AI17" s="161">
        <f>SUM(AH17/AG17)</f>
        <v>1.5705796191671897</v>
      </c>
      <c r="AJ17" s="42">
        <f>AJ11+AJ12+AJ15</f>
        <v>4442</v>
      </c>
      <c r="AK17" s="43">
        <f>AK11+AK12+AK15</f>
        <v>4442</v>
      </c>
      <c r="AL17" s="161">
        <f>SUM(AK17/AJ17)</f>
        <v>1</v>
      </c>
      <c r="AM17" s="42">
        <f t="shared" si="26"/>
        <v>145015</v>
      </c>
      <c r="AN17" s="43">
        <f t="shared" si="27"/>
        <v>157040</v>
      </c>
      <c r="AO17" s="161">
        <f t="shared" si="7"/>
        <v>1.0829224562976243</v>
      </c>
      <c r="AP17" s="42">
        <f>AP11+AP12+AP15</f>
        <v>25881</v>
      </c>
      <c r="AQ17" s="43">
        <f>AQ11+AQ12+AQ15</f>
        <v>23119</v>
      </c>
      <c r="AR17" s="161">
        <f>SUM(AQ17/AP17)</f>
        <v>0.89328078513195008</v>
      </c>
      <c r="AS17" s="42">
        <f>AS11+AS12+AS15</f>
        <v>36833</v>
      </c>
      <c r="AT17" s="43">
        <f>AT11+AT12+AT15</f>
        <v>37162</v>
      </c>
      <c r="AU17" s="161">
        <f t="shared" si="8"/>
        <v>1.0089322075312899</v>
      </c>
      <c r="AV17" s="42">
        <f>AV11+AV12+AV15</f>
        <v>11479</v>
      </c>
      <c r="AW17" s="43">
        <f>AW11+AW12+AW15</f>
        <v>10342</v>
      </c>
      <c r="AX17" s="161">
        <f t="shared" si="9"/>
        <v>0.90094956006620786</v>
      </c>
      <c r="AY17" s="42">
        <f>AY11+AY12+AY15</f>
        <v>59579</v>
      </c>
      <c r="AZ17" s="43">
        <f>AZ11+AZ12+AZ15</f>
        <v>55582</v>
      </c>
      <c r="BA17" s="161">
        <f t="shared" si="10"/>
        <v>0.93291260343409588</v>
      </c>
      <c r="BB17" s="42">
        <f>BB11+BB12+BB15</f>
        <v>36871</v>
      </c>
      <c r="BC17" s="43">
        <f>BC11+BC12+BC15</f>
        <v>58232</v>
      </c>
      <c r="BD17" s="161">
        <f>SUM(BC17/BB17)</f>
        <v>1.5793442000488189</v>
      </c>
      <c r="BE17" s="42">
        <f>BE11+BE12+BE15</f>
        <v>4089</v>
      </c>
      <c r="BF17" s="43">
        <f>BF11+BF12+BF15</f>
        <v>4089</v>
      </c>
      <c r="BG17" s="161">
        <f>SUM(BF17/BE17)</f>
        <v>1</v>
      </c>
      <c r="BH17" s="42">
        <f>BH11+BH12+BH15</f>
        <v>30311</v>
      </c>
      <c r="BI17" s="43">
        <f>BI11+BI12+BI15</f>
        <v>0</v>
      </c>
      <c r="BJ17" s="161">
        <f>SUM(BI17/BH17)</f>
        <v>0</v>
      </c>
      <c r="BK17" s="42">
        <f t="shared" si="28"/>
        <v>205043</v>
      </c>
      <c r="BL17" s="43">
        <f t="shared" si="29"/>
        <v>188526</v>
      </c>
      <c r="BM17" s="161">
        <f t="shared" si="12"/>
        <v>0.91944616495076648</v>
      </c>
      <c r="BN17" s="42">
        <f t="shared" si="30"/>
        <v>506105</v>
      </c>
      <c r="BO17" s="43">
        <f t="shared" si="13"/>
        <v>486579</v>
      </c>
      <c r="BP17" s="161">
        <f t="shared" si="14"/>
        <v>0.96141907311723851</v>
      </c>
      <c r="BQ17" s="42">
        <f>BQ11+BQ12+BQ15</f>
        <v>136778</v>
      </c>
      <c r="BR17" s="43">
        <f>BR11+BR12+BR15</f>
        <v>106686</v>
      </c>
      <c r="BS17" s="161">
        <f>SUM(BR17/BQ17)</f>
        <v>0.77999385866148063</v>
      </c>
      <c r="BT17" s="42">
        <f>BT11+BT12+BT15</f>
        <v>79167</v>
      </c>
      <c r="BU17" s="43">
        <f>BU11+BU12+BU15</f>
        <v>74790</v>
      </c>
      <c r="BV17" s="161">
        <f t="shared" si="15"/>
        <v>0.94471181173974006</v>
      </c>
      <c r="BW17" s="42">
        <f>BW11+BW12+BW15</f>
        <v>31565</v>
      </c>
      <c r="BX17" s="43">
        <f>BX11+BX12+BX15</f>
        <v>29792</v>
      </c>
      <c r="BY17" s="161">
        <f t="shared" si="16"/>
        <v>0.94383019166798665</v>
      </c>
      <c r="BZ17" s="42">
        <f>BZ11+BZ12+BZ15</f>
        <v>62290</v>
      </c>
      <c r="CA17" s="43">
        <f>CA11+CA12+CA15</f>
        <v>58419</v>
      </c>
      <c r="CB17" s="161">
        <f t="shared" si="17"/>
        <v>0.93785519344999202</v>
      </c>
      <c r="CC17" s="42">
        <f>CC11+CC12+CC15</f>
        <v>173022</v>
      </c>
      <c r="CD17" s="43">
        <f>CD11+CD12+CD15</f>
        <v>163001</v>
      </c>
      <c r="CE17" s="161">
        <f t="shared" si="19"/>
        <v>0.94208250973864593</v>
      </c>
      <c r="CF17" s="42">
        <f>CF11+CF12+CF15</f>
        <v>26867</v>
      </c>
      <c r="CG17" s="43">
        <f>CG11+CG12+CG15</f>
        <v>22640</v>
      </c>
      <c r="CH17" s="161">
        <f>SUM(CG17/CF17)</f>
        <v>0.84266944578851377</v>
      </c>
      <c r="CI17" s="42">
        <f>CI11+CI12+CI15</f>
        <v>34341</v>
      </c>
      <c r="CJ17" s="43">
        <f>CJ11+CJ12+CJ15</f>
        <v>47042</v>
      </c>
      <c r="CK17" s="161">
        <f>SUM(CJ17/CI17)</f>
        <v>1.3698494510934451</v>
      </c>
      <c r="CL17" s="42">
        <f>CL11+CL12+CL15</f>
        <v>61208</v>
      </c>
      <c r="CM17" s="43">
        <f>CM11+CM12+CM15</f>
        <v>69682</v>
      </c>
      <c r="CN17" s="161">
        <f>SUM(CM17/CL17)</f>
        <v>1.1384459547771533</v>
      </c>
      <c r="CO17" s="42">
        <f>CO11+CO12+CO15</f>
        <v>73411</v>
      </c>
      <c r="CP17" s="43">
        <f>CP11+CP12+CP15</f>
        <v>78645</v>
      </c>
      <c r="CQ17" s="161">
        <f>SUM(CP17/CO17)</f>
        <v>1.0712972170383186</v>
      </c>
      <c r="CR17" s="42">
        <f t="shared" ref="CR17:CS17" si="41">CR11+CR12+CR15</f>
        <v>0</v>
      </c>
      <c r="CS17" s="43">
        <f t="shared" si="41"/>
        <v>0</v>
      </c>
      <c r="CT17" s="161" t="e">
        <f t="shared" ref="CT17" si="42">SUM(CS17/CR17)</f>
        <v>#DIV/0!</v>
      </c>
      <c r="CU17" s="42">
        <f t="shared" ref="CU17:CV17" si="43">CU11+CU12+CU15</f>
        <v>0</v>
      </c>
      <c r="CV17" s="43">
        <f t="shared" si="43"/>
        <v>0</v>
      </c>
      <c r="CW17" s="161" t="e">
        <f t="shared" ref="CW17" si="44">SUM(CV17/CU17)</f>
        <v>#DIV/0!</v>
      </c>
      <c r="CX17" s="42">
        <f t="shared" ref="CX17:CY17" si="45">CX11+CX12+CX15</f>
        <v>14286</v>
      </c>
      <c r="CY17" s="43">
        <f t="shared" si="45"/>
        <v>0</v>
      </c>
      <c r="CZ17" s="161"/>
      <c r="DA17" s="42">
        <f t="shared" si="31"/>
        <v>964810</v>
      </c>
      <c r="DB17" s="43">
        <f t="shared" si="32"/>
        <v>904593</v>
      </c>
      <c r="DC17" s="161">
        <f t="shared" si="21"/>
        <v>0.93758667509665117</v>
      </c>
      <c r="DD17" s="42">
        <f>DD11+DD12+DD15</f>
        <v>17669</v>
      </c>
      <c r="DE17" s="43">
        <f>DE11+DE12+DE15</f>
        <v>24902</v>
      </c>
      <c r="DF17" s="161">
        <f>SUM(DE17/DD17)</f>
        <v>1.4093610277887827</v>
      </c>
      <c r="DG17" s="42">
        <f>DG11+DG12+DG15</f>
        <v>38398</v>
      </c>
      <c r="DH17" s="43">
        <f>DH11+DH12+DH15</f>
        <v>38543</v>
      </c>
      <c r="DI17" s="161">
        <f>SUM(DH17/DG17)</f>
        <v>1.0037762383457471</v>
      </c>
      <c r="DJ17" s="42">
        <f>DJ11+DJ12+DJ15</f>
        <v>59415</v>
      </c>
      <c r="DK17" s="43">
        <f>DK11+DK12+DK15</f>
        <v>57278</v>
      </c>
      <c r="DL17" s="161">
        <f>SUM(DK17/DJ17)</f>
        <v>0.96403265168728436</v>
      </c>
      <c r="DM17" s="42">
        <f>DM11+DM12+DM15</f>
        <v>15177</v>
      </c>
      <c r="DN17" s="43">
        <f>DN11+DN12+DN15</f>
        <v>14040</v>
      </c>
      <c r="DO17" s="161">
        <f>SUM(DN17/DM17)</f>
        <v>0.92508400869737106</v>
      </c>
      <c r="DP17" s="42">
        <f>DP11+DP12+DP15</f>
        <v>73136</v>
      </c>
      <c r="DQ17" s="43">
        <f>DQ11+DQ12+DQ15</f>
        <v>68948</v>
      </c>
      <c r="DR17" s="161">
        <f>SUM(DQ17/DP17)</f>
        <v>0.94273681907678841</v>
      </c>
      <c r="DS17" s="42">
        <f>DS11+DS12+DS15</f>
        <v>27958</v>
      </c>
      <c r="DT17" s="43">
        <f>DT11+DT12+DT15</f>
        <v>26765</v>
      </c>
      <c r="DU17" s="161">
        <f>SUM(DT17/DS17)</f>
        <v>0.95732885041848492</v>
      </c>
      <c r="DV17" s="42">
        <f>DV11+DV12+DV15</f>
        <v>231753</v>
      </c>
      <c r="DW17" s="43">
        <f>DW11+DW12+DW15</f>
        <v>230476</v>
      </c>
      <c r="DX17" s="161">
        <f>SUM(DW17/DV17)</f>
        <v>0.99448982321695945</v>
      </c>
      <c r="DY17" s="42">
        <f t="shared" si="33"/>
        <v>1196563</v>
      </c>
      <c r="DZ17" s="181">
        <f t="shared" si="34"/>
        <v>1135069</v>
      </c>
      <c r="EA17" s="161">
        <f t="shared" si="23"/>
        <v>0.94860780418582225</v>
      </c>
    </row>
    <row r="18" spans="1:131" ht="15.75">
      <c r="A18" s="46">
        <v>8</v>
      </c>
      <c r="B18" s="53" t="s">
        <v>25</v>
      </c>
      <c r="C18" s="48"/>
      <c r="D18" s="49"/>
      <c r="E18" s="136"/>
      <c r="F18" s="50"/>
      <c r="G18" s="49"/>
      <c r="H18" s="33"/>
      <c r="I18" s="50"/>
      <c r="J18" s="49"/>
      <c r="K18" s="33"/>
      <c r="L18" s="48"/>
      <c r="M18" s="49"/>
      <c r="N18" s="136"/>
      <c r="O18" s="48"/>
      <c r="P18" s="49"/>
      <c r="Q18" s="136"/>
      <c r="R18" s="48"/>
      <c r="S18" s="49"/>
      <c r="T18" s="136"/>
      <c r="U18" s="48"/>
      <c r="V18" s="49"/>
      <c r="W18" s="136"/>
      <c r="X18" s="48"/>
      <c r="Y18" s="49"/>
      <c r="Z18" s="136"/>
      <c r="AA18" s="48"/>
      <c r="AB18" s="49"/>
      <c r="AC18" s="136"/>
      <c r="AD18" s="48"/>
      <c r="AE18" s="49"/>
      <c r="AF18" s="136"/>
      <c r="AG18" s="48"/>
      <c r="AH18" s="49"/>
      <c r="AI18" s="136"/>
      <c r="AJ18" s="48"/>
      <c r="AK18" s="49"/>
      <c r="AL18" s="136"/>
      <c r="AM18" s="48"/>
      <c r="AN18" s="49"/>
      <c r="AO18" s="136"/>
      <c r="AP18" s="48"/>
      <c r="AQ18" s="49"/>
      <c r="AR18" s="136"/>
      <c r="AS18" s="48"/>
      <c r="AT18" s="49"/>
      <c r="AU18" s="136"/>
      <c r="AV18" s="48"/>
      <c r="AW18" s="49"/>
      <c r="AX18" s="136"/>
      <c r="AY18" s="48"/>
      <c r="AZ18" s="49"/>
      <c r="BA18" s="136"/>
      <c r="BB18" s="48"/>
      <c r="BC18" s="49"/>
      <c r="BD18" s="136"/>
      <c r="BE18" s="48"/>
      <c r="BF18" s="49"/>
      <c r="BG18" s="136"/>
      <c r="BH18" s="48"/>
      <c r="BI18" s="49"/>
      <c r="BJ18" s="136"/>
      <c r="BK18" s="48"/>
      <c r="BL18" s="49"/>
      <c r="BM18" s="136"/>
      <c r="BN18" s="48"/>
      <c r="BO18" s="49"/>
      <c r="BP18" s="136"/>
      <c r="BQ18" s="48"/>
      <c r="BR18" s="49"/>
      <c r="BS18" s="136"/>
      <c r="BT18" s="48"/>
      <c r="BU18" s="49"/>
      <c r="BV18" s="136"/>
      <c r="BW18" s="48"/>
      <c r="BX18" s="49"/>
      <c r="BY18" s="136"/>
      <c r="BZ18" s="48"/>
      <c r="CA18" s="49"/>
      <c r="CB18" s="136"/>
      <c r="CC18" s="48"/>
      <c r="CD18" s="49"/>
      <c r="CE18" s="136"/>
      <c r="CF18" s="48"/>
      <c r="CG18" s="49"/>
      <c r="CH18" s="136"/>
      <c r="CI18" s="48"/>
      <c r="CJ18" s="49"/>
      <c r="CK18" s="136"/>
      <c r="CL18" s="48"/>
      <c r="CM18" s="49"/>
      <c r="CN18" s="136"/>
      <c r="CO18" s="48"/>
      <c r="CP18" s="49"/>
      <c r="CQ18" s="136"/>
      <c r="CR18" s="48"/>
      <c r="CS18" s="49"/>
      <c r="CT18" s="33"/>
      <c r="CU18" s="48"/>
      <c r="CV18" s="49"/>
      <c r="CW18" s="33"/>
      <c r="CX18" s="48"/>
      <c r="CY18" s="49"/>
      <c r="CZ18" s="136"/>
      <c r="DA18" s="48"/>
      <c r="DB18" s="49"/>
      <c r="DC18" s="33"/>
      <c r="DD18" s="48"/>
      <c r="DE18" s="49"/>
      <c r="DF18" s="136"/>
      <c r="DG18" s="48"/>
      <c r="DH18" s="49"/>
      <c r="DI18" s="136"/>
      <c r="DJ18" s="48"/>
      <c r="DK18" s="49"/>
      <c r="DL18" s="136"/>
      <c r="DM18" s="48"/>
      <c r="DN18" s="49"/>
      <c r="DO18" s="136"/>
      <c r="DP18" s="48"/>
      <c r="DQ18" s="49"/>
      <c r="DR18" s="136"/>
      <c r="DS18" s="48"/>
      <c r="DT18" s="49"/>
      <c r="DU18" s="136"/>
      <c r="DV18" s="48"/>
      <c r="DW18" s="49"/>
      <c r="DX18" s="136"/>
      <c r="DY18" s="48"/>
      <c r="DZ18" s="177"/>
      <c r="EA18" s="136"/>
    </row>
    <row r="19" spans="1:131" ht="15.75">
      <c r="A19" s="18">
        <v>9</v>
      </c>
      <c r="B19" s="54" t="s">
        <v>26</v>
      </c>
      <c r="C19" s="51"/>
      <c r="D19" s="21"/>
      <c r="E19" s="22"/>
      <c r="F19" s="52"/>
      <c r="G19" s="21"/>
      <c r="H19" s="24"/>
      <c r="I19" s="52"/>
      <c r="J19" s="21"/>
      <c r="K19" s="24"/>
      <c r="L19" s="51"/>
      <c r="M19" s="21"/>
      <c r="N19" s="22"/>
      <c r="O19" s="51"/>
      <c r="P19" s="21"/>
      <c r="Q19" s="22"/>
      <c r="R19" s="51"/>
      <c r="S19" s="21"/>
      <c r="T19" s="22"/>
      <c r="U19" s="51"/>
      <c r="V19" s="21"/>
      <c r="W19" s="22"/>
      <c r="X19" s="51"/>
      <c r="Y19" s="21"/>
      <c r="Z19" s="22"/>
      <c r="AA19" s="51"/>
      <c r="AB19" s="21"/>
      <c r="AC19" s="22"/>
      <c r="AD19" s="51"/>
      <c r="AE19" s="21"/>
      <c r="AF19" s="22"/>
      <c r="AG19" s="51"/>
      <c r="AH19" s="21"/>
      <c r="AI19" s="22"/>
      <c r="AJ19" s="51"/>
      <c r="AK19" s="21"/>
      <c r="AL19" s="22"/>
      <c r="AM19" s="51"/>
      <c r="AN19" s="21"/>
      <c r="AO19" s="22"/>
      <c r="AP19" s="51"/>
      <c r="AQ19" s="21"/>
      <c r="AR19" s="22"/>
      <c r="AS19" s="51"/>
      <c r="AT19" s="21"/>
      <c r="AU19" s="22"/>
      <c r="AV19" s="51"/>
      <c r="AW19" s="21"/>
      <c r="AX19" s="22"/>
      <c r="AY19" s="51"/>
      <c r="AZ19" s="21"/>
      <c r="BA19" s="22"/>
      <c r="BB19" s="51"/>
      <c r="BC19" s="21"/>
      <c r="BD19" s="22"/>
      <c r="BE19" s="51"/>
      <c r="BF19" s="21"/>
      <c r="BG19" s="22"/>
      <c r="BH19" s="51"/>
      <c r="BI19" s="21"/>
      <c r="BJ19" s="22"/>
      <c r="BK19" s="51"/>
      <c r="BL19" s="21"/>
      <c r="BM19" s="22"/>
      <c r="BN19" s="51"/>
      <c r="BO19" s="21"/>
      <c r="BP19" s="22"/>
      <c r="BQ19" s="51"/>
      <c r="BR19" s="21"/>
      <c r="BS19" s="22"/>
      <c r="BT19" s="51"/>
      <c r="BU19" s="21"/>
      <c r="BV19" s="22"/>
      <c r="BW19" s="51"/>
      <c r="BX19" s="21"/>
      <c r="BY19" s="22"/>
      <c r="BZ19" s="51"/>
      <c r="CA19" s="21"/>
      <c r="CB19" s="22"/>
      <c r="CC19" s="51"/>
      <c r="CD19" s="21"/>
      <c r="CE19" s="22"/>
      <c r="CF19" s="51"/>
      <c r="CG19" s="21"/>
      <c r="CH19" s="22"/>
      <c r="CI19" s="51"/>
      <c r="CJ19" s="21"/>
      <c r="CK19" s="22"/>
      <c r="CL19" s="51"/>
      <c r="CM19" s="21"/>
      <c r="CN19" s="22"/>
      <c r="CO19" s="51"/>
      <c r="CP19" s="21"/>
      <c r="CQ19" s="22"/>
      <c r="CR19" s="51"/>
      <c r="CS19" s="21"/>
      <c r="CT19" s="24"/>
      <c r="CU19" s="51"/>
      <c r="CV19" s="21"/>
      <c r="CW19" s="24"/>
      <c r="CX19" s="51"/>
      <c r="CY19" s="21"/>
      <c r="CZ19" s="22"/>
      <c r="DA19" s="51"/>
      <c r="DB19" s="21"/>
      <c r="DC19" s="24"/>
      <c r="DD19" s="51"/>
      <c r="DE19" s="21"/>
      <c r="DF19" s="22"/>
      <c r="DG19" s="51"/>
      <c r="DH19" s="21"/>
      <c r="DI19" s="22"/>
      <c r="DJ19" s="51"/>
      <c r="DK19" s="21"/>
      <c r="DL19" s="22"/>
      <c r="DM19" s="51"/>
      <c r="DN19" s="21"/>
      <c r="DO19" s="22"/>
      <c r="DP19" s="51"/>
      <c r="DQ19" s="21"/>
      <c r="DR19" s="22"/>
      <c r="DS19" s="51"/>
      <c r="DT19" s="21"/>
      <c r="DU19" s="22"/>
      <c r="DV19" s="51"/>
      <c r="DW19" s="21"/>
      <c r="DX19" s="22"/>
      <c r="DY19" s="51"/>
      <c r="DZ19" s="173"/>
      <c r="EA19" s="22"/>
    </row>
    <row r="20" spans="1:131" ht="15.75">
      <c r="A20" s="144">
        <v>10</v>
      </c>
      <c r="B20" s="162" t="s">
        <v>38</v>
      </c>
      <c r="C20" s="198">
        <f>+C18+C19</f>
        <v>0</v>
      </c>
      <c r="D20" s="50">
        <f>+D18+D19</f>
        <v>0</v>
      </c>
      <c r="E20" s="22"/>
      <c r="F20" s="198">
        <f>+F18+F19</f>
        <v>0</v>
      </c>
      <c r="G20" s="50">
        <f>+G18+G19</f>
        <v>0</v>
      </c>
      <c r="H20" s="22"/>
      <c r="I20" s="198">
        <f t="shared" si="24"/>
        <v>0</v>
      </c>
      <c r="J20" s="50">
        <f t="shared" si="25"/>
        <v>0</v>
      </c>
      <c r="K20" s="22"/>
      <c r="L20" s="48">
        <f>+L18+L19</f>
        <v>0</v>
      </c>
      <c r="M20" s="21">
        <f>+M18+M19</f>
        <v>0</v>
      </c>
      <c r="N20" s="260">
        <f t="shared" ref="N20:P20" si="46">+N18+N19</f>
        <v>0</v>
      </c>
      <c r="O20" s="48">
        <f t="shared" si="46"/>
        <v>0</v>
      </c>
      <c r="P20" s="21">
        <f t="shared" si="46"/>
        <v>0</v>
      </c>
      <c r="Q20" s="22"/>
      <c r="R20" s="48">
        <f>+R18+R19</f>
        <v>0</v>
      </c>
      <c r="S20" s="21">
        <f>+S18+S19</f>
        <v>0</v>
      </c>
      <c r="T20" s="22"/>
      <c r="U20" s="48">
        <f>+U18+U19</f>
        <v>0</v>
      </c>
      <c r="V20" s="21">
        <f>+V18+V19</f>
        <v>0</v>
      </c>
      <c r="W20" s="22"/>
      <c r="X20" s="48">
        <f>+X18+X19</f>
        <v>0</v>
      </c>
      <c r="Y20" s="21">
        <f>+Y18+Y19</f>
        <v>0</v>
      </c>
      <c r="Z20" s="22"/>
      <c r="AA20" s="48">
        <f>+AA18+AA19</f>
        <v>0</v>
      </c>
      <c r="AB20" s="21">
        <f>+AB18+AB19</f>
        <v>0</v>
      </c>
      <c r="AC20" s="22"/>
      <c r="AD20" s="48">
        <f>+AD18+AD19</f>
        <v>0</v>
      </c>
      <c r="AE20" s="21">
        <f>+AE18+AE19</f>
        <v>0</v>
      </c>
      <c r="AF20" s="22"/>
      <c r="AG20" s="48">
        <f>+AG18+AG19</f>
        <v>0</v>
      </c>
      <c r="AH20" s="48">
        <f>+AH18+AH19</f>
        <v>0</v>
      </c>
      <c r="AI20" s="22"/>
      <c r="AJ20" s="198">
        <f>+AJ18+AJ19</f>
        <v>0</v>
      </c>
      <c r="AK20" s="50">
        <f>+AK18+AK19</f>
        <v>0</v>
      </c>
      <c r="AL20" s="22"/>
      <c r="AM20" s="48">
        <f t="shared" si="26"/>
        <v>0</v>
      </c>
      <c r="AN20" s="21">
        <f t="shared" si="27"/>
        <v>0</v>
      </c>
      <c r="AO20" s="22"/>
      <c r="AP20" s="48">
        <f>+AP18+AP19</f>
        <v>0</v>
      </c>
      <c r="AQ20" s="21">
        <f>+AQ18+AQ19</f>
        <v>0</v>
      </c>
      <c r="AR20" s="22"/>
      <c r="AS20" s="48">
        <f>+AS18+AS19</f>
        <v>0</v>
      </c>
      <c r="AT20" s="21">
        <f>+AT18+AT19</f>
        <v>0</v>
      </c>
      <c r="AU20" s="22"/>
      <c r="AV20" s="198">
        <f>+AV18+AV19</f>
        <v>0</v>
      </c>
      <c r="AW20" s="262">
        <f>+AW18+AW19</f>
        <v>0</v>
      </c>
      <c r="AX20" s="22"/>
      <c r="AY20" s="48">
        <f>+AY18+AY19</f>
        <v>0</v>
      </c>
      <c r="AZ20" s="21">
        <f>+AZ18+AZ19</f>
        <v>0</v>
      </c>
      <c r="BA20" s="22"/>
      <c r="BB20" s="48">
        <f>+BB18+BB19</f>
        <v>0</v>
      </c>
      <c r="BC20" s="21">
        <f>+BC18+BC19</f>
        <v>0</v>
      </c>
      <c r="BD20" s="22"/>
      <c r="BE20" s="48">
        <f>+BE18+BE19</f>
        <v>0</v>
      </c>
      <c r="BF20" s="21">
        <f>+BF18+BF19</f>
        <v>0</v>
      </c>
      <c r="BG20" s="22"/>
      <c r="BH20" s="48"/>
      <c r="BI20" s="21"/>
      <c r="BJ20" s="22"/>
      <c r="BK20" s="48">
        <f t="shared" si="28"/>
        <v>0</v>
      </c>
      <c r="BL20" s="21">
        <f t="shared" si="29"/>
        <v>0</v>
      </c>
      <c r="BM20" s="22"/>
      <c r="BN20" s="48">
        <f t="shared" si="30"/>
        <v>0</v>
      </c>
      <c r="BO20" s="21">
        <f t="shared" si="13"/>
        <v>0</v>
      </c>
      <c r="BP20" s="22"/>
      <c r="BQ20" s="48">
        <f>+BQ18+BQ19</f>
        <v>0</v>
      </c>
      <c r="BR20" s="21">
        <f>+BR18+BR19</f>
        <v>0</v>
      </c>
      <c r="BS20" s="22"/>
      <c r="BT20" s="48">
        <f>+BT18+BT19</f>
        <v>0</v>
      </c>
      <c r="BU20" s="21">
        <f>+BU18+BU19</f>
        <v>0</v>
      </c>
      <c r="BV20" s="22"/>
      <c r="BW20" s="198">
        <f>+BW18+BW19</f>
        <v>0</v>
      </c>
      <c r="BX20" s="50">
        <f>+BX18+BX19</f>
        <v>0</v>
      </c>
      <c r="BY20" s="22"/>
      <c r="BZ20" s="48">
        <f>+BZ18+BZ19</f>
        <v>0</v>
      </c>
      <c r="CA20" s="21">
        <f>+CA18+CA19</f>
        <v>0</v>
      </c>
      <c r="CB20" s="22"/>
      <c r="CC20" s="48">
        <f>+CC18+CC19</f>
        <v>0</v>
      </c>
      <c r="CD20" s="21">
        <f>+CD18+CD19</f>
        <v>0</v>
      </c>
      <c r="CE20" s="22"/>
      <c r="CF20" s="48">
        <f>+CF18+CF19</f>
        <v>0</v>
      </c>
      <c r="CG20" s="21">
        <f>+CG18+CG19</f>
        <v>0</v>
      </c>
      <c r="CH20" s="22"/>
      <c r="CI20" s="198">
        <f>+CI18+CI19</f>
        <v>0</v>
      </c>
      <c r="CJ20" s="262">
        <f>+CJ18+CJ19</f>
        <v>0</v>
      </c>
      <c r="CK20" s="22"/>
      <c r="CL20" s="48">
        <f>+CL18+CL19</f>
        <v>0</v>
      </c>
      <c r="CM20" s="21">
        <f>+CM18+CM19</f>
        <v>0</v>
      </c>
      <c r="CN20" s="22"/>
      <c r="CO20" s="198">
        <f>+CO18+CO19</f>
        <v>0</v>
      </c>
      <c r="CP20" s="50">
        <f>+CP18+CP19</f>
        <v>0</v>
      </c>
      <c r="CQ20" s="22"/>
      <c r="CR20" s="48">
        <f>+CR18+CR19</f>
        <v>0</v>
      </c>
      <c r="CS20" s="48">
        <f>+CS18+CS19</f>
        <v>0</v>
      </c>
      <c r="CT20" s="22" t="e">
        <f>SUM(CS20/CR20)</f>
        <v>#DIV/0!</v>
      </c>
      <c r="CU20" s="48">
        <f>+CU18+CU19</f>
        <v>0</v>
      </c>
      <c r="CV20" s="48">
        <f>+CV18+CV19</f>
        <v>0</v>
      </c>
      <c r="CW20" s="22" t="e">
        <f>SUM(CV20/CU20)</f>
        <v>#DIV/0!</v>
      </c>
      <c r="CX20" s="48"/>
      <c r="CY20" s="21"/>
      <c r="CZ20" s="22"/>
      <c r="DA20" s="48">
        <f t="shared" si="31"/>
        <v>0</v>
      </c>
      <c r="DB20" s="21">
        <f t="shared" si="32"/>
        <v>0</v>
      </c>
      <c r="DC20" s="22"/>
      <c r="DD20" s="48">
        <f>+DD18+DD19</f>
        <v>0</v>
      </c>
      <c r="DE20" s="21">
        <f>+DE18+DE19</f>
        <v>0</v>
      </c>
      <c r="DF20" s="22"/>
      <c r="DG20" s="48">
        <f>+DG18+DG19</f>
        <v>0</v>
      </c>
      <c r="DH20" s="21">
        <f>+DH18+DH19</f>
        <v>0</v>
      </c>
      <c r="DI20" s="22"/>
      <c r="DJ20" s="48">
        <f>+DJ18+DJ19</f>
        <v>0</v>
      </c>
      <c r="DK20" s="21">
        <f>+DK18+DK19</f>
        <v>0</v>
      </c>
      <c r="DL20" s="22"/>
      <c r="DM20" s="48">
        <f>+DM18+DM19</f>
        <v>0</v>
      </c>
      <c r="DN20" s="21">
        <f>+DN18+DN19</f>
        <v>0</v>
      </c>
      <c r="DO20" s="22"/>
      <c r="DP20" s="198">
        <f>+DP18+DP19</f>
        <v>0</v>
      </c>
      <c r="DQ20" s="50">
        <f>+DQ18+DQ19</f>
        <v>0</v>
      </c>
      <c r="DR20" s="22"/>
      <c r="DS20" s="198">
        <f>+DS18+DS19</f>
        <v>0</v>
      </c>
      <c r="DT20" s="50">
        <f>+DT18+DT19</f>
        <v>0</v>
      </c>
      <c r="DU20" s="22"/>
      <c r="DV20" s="198">
        <f>+DV18+DV19</f>
        <v>0</v>
      </c>
      <c r="DW20" s="262">
        <f>+DW18+DW19</f>
        <v>0</v>
      </c>
      <c r="DX20" s="22"/>
      <c r="DY20" s="48"/>
      <c r="DZ20" s="173"/>
      <c r="EA20" s="22"/>
    </row>
    <row r="21" spans="1:131" ht="15.75">
      <c r="A21" s="46">
        <v>11</v>
      </c>
      <c r="B21" s="47" t="s">
        <v>6</v>
      </c>
      <c r="C21" s="48"/>
      <c r="D21" s="49"/>
      <c r="E21" s="22"/>
      <c r="F21" s="50"/>
      <c r="G21" s="49"/>
      <c r="H21" s="33"/>
      <c r="I21" s="50"/>
      <c r="J21" s="49"/>
      <c r="K21" s="33"/>
      <c r="L21" s="48"/>
      <c r="M21" s="49"/>
      <c r="N21" s="22"/>
      <c r="O21" s="48"/>
      <c r="P21" s="49"/>
      <c r="Q21" s="22"/>
      <c r="R21" s="48"/>
      <c r="S21" s="49"/>
      <c r="T21" s="22"/>
      <c r="U21" s="198"/>
      <c r="V21" s="49"/>
      <c r="W21" s="22"/>
      <c r="X21" s="48"/>
      <c r="Y21" s="49"/>
      <c r="Z21" s="22"/>
      <c r="AA21" s="48"/>
      <c r="AB21" s="49"/>
      <c r="AC21" s="22"/>
      <c r="AD21" s="48"/>
      <c r="AE21" s="49"/>
      <c r="AF21" s="22"/>
      <c r="AG21" s="48"/>
      <c r="AH21" s="49"/>
      <c r="AI21" s="22"/>
      <c r="AJ21" s="48"/>
      <c r="AK21" s="21"/>
      <c r="AL21" s="22"/>
      <c r="AM21" s="48"/>
      <c r="AN21" s="49"/>
      <c r="AO21" s="22"/>
      <c r="AP21" s="48"/>
      <c r="AQ21" s="49"/>
      <c r="AR21" s="22"/>
      <c r="AS21" s="48"/>
      <c r="AT21" s="49"/>
      <c r="AU21" s="22"/>
      <c r="AV21" s="48"/>
      <c r="AW21" s="49"/>
      <c r="AX21" s="22"/>
      <c r="AY21" s="48"/>
      <c r="AZ21" s="49"/>
      <c r="BA21" s="22"/>
      <c r="BB21" s="48"/>
      <c r="BC21" s="49"/>
      <c r="BD21" s="22"/>
      <c r="BE21" s="48"/>
      <c r="BF21" s="49"/>
      <c r="BG21" s="22"/>
      <c r="BH21" s="48"/>
      <c r="BI21" s="49"/>
      <c r="BJ21" s="22"/>
      <c r="BK21" s="48"/>
      <c r="BL21" s="49"/>
      <c r="BM21" s="22"/>
      <c r="BN21" s="48"/>
      <c r="BO21" s="49"/>
      <c r="BP21" s="22"/>
      <c r="BQ21" s="48"/>
      <c r="BR21" s="49"/>
      <c r="BS21" s="22"/>
      <c r="BT21" s="48"/>
      <c r="BU21" s="49"/>
      <c r="BV21" s="22"/>
      <c r="BW21" s="48"/>
      <c r="BX21" s="49"/>
      <c r="BY21" s="22"/>
      <c r="BZ21" s="48"/>
      <c r="CA21" s="49"/>
      <c r="CB21" s="22"/>
      <c r="CC21" s="48"/>
      <c r="CD21" s="49"/>
      <c r="CE21" s="22"/>
      <c r="CF21" s="48"/>
      <c r="CG21" s="49"/>
      <c r="CH21" s="22"/>
      <c r="CI21" s="48"/>
      <c r="CJ21" s="49"/>
      <c r="CK21" s="22"/>
      <c r="CL21" s="48"/>
      <c r="CM21" s="49"/>
      <c r="CN21" s="22"/>
      <c r="CO21" s="48"/>
      <c r="CP21" s="49"/>
      <c r="CQ21" s="22"/>
      <c r="CR21" s="48"/>
      <c r="CS21" s="49"/>
      <c r="CT21" s="33"/>
      <c r="CU21" s="48"/>
      <c r="CV21" s="49"/>
      <c r="CW21" s="33"/>
      <c r="CX21" s="48"/>
      <c r="CY21" s="49"/>
      <c r="CZ21" s="22"/>
      <c r="DA21" s="48"/>
      <c r="DB21" s="21"/>
      <c r="DC21" s="33"/>
      <c r="DD21" s="48"/>
      <c r="DE21" s="49"/>
      <c r="DF21" s="22"/>
      <c r="DG21" s="48"/>
      <c r="DH21" s="49"/>
      <c r="DI21" s="22"/>
      <c r="DJ21" s="48"/>
      <c r="DK21" s="49"/>
      <c r="DL21" s="22"/>
      <c r="DM21" s="48"/>
      <c r="DN21" s="49"/>
      <c r="DO21" s="22"/>
      <c r="DP21" s="48"/>
      <c r="DQ21" s="49"/>
      <c r="DR21" s="22"/>
      <c r="DS21" s="48"/>
      <c r="DT21" s="49"/>
      <c r="DU21" s="22"/>
      <c r="DV21" s="48"/>
      <c r="DW21" s="49"/>
      <c r="DX21" s="22"/>
      <c r="DY21" s="48">
        <f t="shared" si="33"/>
        <v>0</v>
      </c>
      <c r="DZ21" s="177">
        <f t="shared" si="34"/>
        <v>0</v>
      </c>
      <c r="EA21" s="22"/>
    </row>
    <row r="22" spans="1:131" ht="15.75">
      <c r="A22" s="46">
        <v>12</v>
      </c>
      <c r="B22" s="47" t="s">
        <v>39</v>
      </c>
      <c r="C22" s="48"/>
      <c r="D22" s="49"/>
      <c r="E22" s="22"/>
      <c r="F22" s="50"/>
      <c r="G22" s="49"/>
      <c r="H22" s="33"/>
      <c r="I22" s="50"/>
      <c r="J22" s="49"/>
      <c r="K22" s="33"/>
      <c r="L22" s="48"/>
      <c r="M22" s="49"/>
      <c r="N22" s="22"/>
      <c r="O22" s="48"/>
      <c r="P22" s="49"/>
      <c r="Q22" s="22"/>
      <c r="R22" s="48"/>
      <c r="S22" s="49"/>
      <c r="T22" s="22"/>
      <c r="U22" s="48"/>
      <c r="V22" s="49"/>
      <c r="W22" s="22"/>
      <c r="X22" s="48"/>
      <c r="Y22" s="49"/>
      <c r="Z22" s="22"/>
      <c r="AA22" s="48"/>
      <c r="AB22" s="49"/>
      <c r="AC22" s="22"/>
      <c r="AD22" s="48"/>
      <c r="AE22" s="49"/>
      <c r="AF22" s="22"/>
      <c r="AG22" s="48"/>
      <c r="AH22" s="49"/>
      <c r="AI22" s="22"/>
      <c r="AJ22" s="48"/>
      <c r="AK22" s="49"/>
      <c r="AL22" s="22"/>
      <c r="AM22" s="48"/>
      <c r="AN22" s="49"/>
      <c r="AO22" s="22"/>
      <c r="AP22" s="48"/>
      <c r="AQ22" s="49"/>
      <c r="AR22" s="22"/>
      <c r="AS22" s="48"/>
      <c r="AT22" s="49"/>
      <c r="AU22" s="22"/>
      <c r="AV22" s="48"/>
      <c r="AW22" s="49"/>
      <c r="AX22" s="22"/>
      <c r="AY22" s="48"/>
      <c r="AZ22" s="49"/>
      <c r="BA22" s="22"/>
      <c r="BB22" s="48"/>
      <c r="BC22" s="49"/>
      <c r="BD22" s="22"/>
      <c r="BE22" s="48"/>
      <c r="BF22" s="49"/>
      <c r="BG22" s="22"/>
      <c r="BH22" s="48"/>
      <c r="BI22" s="49"/>
      <c r="BJ22" s="22"/>
      <c r="BK22" s="48"/>
      <c r="BL22" s="49"/>
      <c r="BM22" s="22"/>
      <c r="BN22" s="48"/>
      <c r="BO22" s="49"/>
      <c r="BP22" s="22"/>
      <c r="BQ22" s="48"/>
      <c r="BR22" s="49"/>
      <c r="BS22" s="22"/>
      <c r="BT22" s="48"/>
      <c r="BU22" s="49"/>
      <c r="BV22" s="22"/>
      <c r="BW22" s="48"/>
      <c r="BX22" s="49"/>
      <c r="BY22" s="22"/>
      <c r="BZ22" s="48"/>
      <c r="CA22" s="49"/>
      <c r="CB22" s="22"/>
      <c r="CC22" s="48"/>
      <c r="CD22" s="49"/>
      <c r="CE22" s="22"/>
      <c r="CF22" s="48"/>
      <c r="CG22" s="49"/>
      <c r="CH22" s="22"/>
      <c r="CI22" s="48"/>
      <c r="CJ22" s="49"/>
      <c r="CK22" s="22"/>
      <c r="CL22" s="48"/>
      <c r="CM22" s="49"/>
      <c r="CN22" s="22"/>
      <c r="CO22" s="48"/>
      <c r="CP22" s="49"/>
      <c r="CQ22" s="22"/>
      <c r="CR22" s="48"/>
      <c r="CS22" s="49"/>
      <c r="CT22" s="33"/>
      <c r="CU22" s="48"/>
      <c r="CV22" s="49"/>
      <c r="CW22" s="33"/>
      <c r="CX22" s="48"/>
      <c r="CY22" s="49"/>
      <c r="CZ22" s="22"/>
      <c r="DA22" s="48"/>
      <c r="DB22" s="49"/>
      <c r="DC22" s="33"/>
      <c r="DD22" s="48"/>
      <c r="DE22" s="49"/>
      <c r="DF22" s="22"/>
      <c r="DG22" s="48"/>
      <c r="DH22" s="49"/>
      <c r="DI22" s="22"/>
      <c r="DJ22" s="48"/>
      <c r="DK22" s="49"/>
      <c r="DL22" s="22"/>
      <c r="DM22" s="48"/>
      <c r="DN22" s="49"/>
      <c r="DO22" s="22"/>
      <c r="DP22" s="48"/>
      <c r="DQ22" s="49"/>
      <c r="DR22" s="22"/>
      <c r="DS22" s="48"/>
      <c r="DT22" s="49"/>
      <c r="DU22" s="22"/>
      <c r="DV22" s="48"/>
      <c r="DW22" s="49"/>
      <c r="DX22" s="22"/>
      <c r="DY22" s="48"/>
      <c r="DZ22" s="177"/>
      <c r="EA22" s="22"/>
    </row>
    <row r="23" spans="1:131" ht="15.75">
      <c r="A23" s="46">
        <v>13</v>
      </c>
      <c r="B23" s="47" t="s">
        <v>40</v>
      </c>
      <c r="C23" s="48"/>
      <c r="D23" s="49"/>
      <c r="E23" s="22"/>
      <c r="F23" s="50"/>
      <c r="G23" s="49"/>
      <c r="H23" s="33"/>
      <c r="I23" s="50"/>
      <c r="J23" s="49"/>
      <c r="K23" s="33"/>
      <c r="L23" s="48"/>
      <c r="M23" s="49"/>
      <c r="N23" s="22"/>
      <c r="O23" s="48"/>
      <c r="P23" s="49"/>
      <c r="Q23" s="22"/>
      <c r="R23" s="48"/>
      <c r="S23" s="49"/>
      <c r="T23" s="22"/>
      <c r="U23" s="48"/>
      <c r="V23" s="49"/>
      <c r="W23" s="22"/>
      <c r="X23" s="48"/>
      <c r="Y23" s="49"/>
      <c r="Z23" s="22"/>
      <c r="AA23" s="48"/>
      <c r="AB23" s="49"/>
      <c r="AC23" s="22"/>
      <c r="AD23" s="48"/>
      <c r="AE23" s="49"/>
      <c r="AF23" s="22"/>
      <c r="AG23" s="48"/>
      <c r="AH23" s="49"/>
      <c r="AI23" s="22"/>
      <c r="AJ23" s="48"/>
      <c r="AK23" s="49"/>
      <c r="AL23" s="22"/>
      <c r="AM23" s="48"/>
      <c r="AN23" s="49"/>
      <c r="AO23" s="22"/>
      <c r="AP23" s="48"/>
      <c r="AQ23" s="49"/>
      <c r="AR23" s="22"/>
      <c r="AS23" s="48"/>
      <c r="AT23" s="49"/>
      <c r="AU23" s="22"/>
      <c r="AV23" s="48"/>
      <c r="AW23" s="49"/>
      <c r="AX23" s="22"/>
      <c r="AY23" s="48"/>
      <c r="AZ23" s="49"/>
      <c r="BA23" s="22"/>
      <c r="BB23" s="48"/>
      <c r="BC23" s="49"/>
      <c r="BD23" s="22"/>
      <c r="BE23" s="48"/>
      <c r="BF23" s="49"/>
      <c r="BG23" s="22"/>
      <c r="BH23" s="48"/>
      <c r="BI23" s="49"/>
      <c r="BJ23" s="22"/>
      <c r="BK23" s="48"/>
      <c r="BL23" s="49"/>
      <c r="BM23" s="22"/>
      <c r="BN23" s="48"/>
      <c r="BO23" s="49"/>
      <c r="BP23" s="22"/>
      <c r="BQ23" s="48"/>
      <c r="BR23" s="49"/>
      <c r="BS23" s="22"/>
      <c r="BT23" s="48"/>
      <c r="BU23" s="49"/>
      <c r="BV23" s="22"/>
      <c r="BW23" s="48"/>
      <c r="BX23" s="49"/>
      <c r="BY23" s="22"/>
      <c r="BZ23" s="48"/>
      <c r="CA23" s="49"/>
      <c r="CB23" s="22"/>
      <c r="CC23" s="48"/>
      <c r="CD23" s="49"/>
      <c r="CE23" s="22"/>
      <c r="CF23" s="48"/>
      <c r="CG23" s="49"/>
      <c r="CH23" s="22"/>
      <c r="CI23" s="48"/>
      <c r="CJ23" s="49"/>
      <c r="CK23" s="22"/>
      <c r="CL23" s="48"/>
      <c r="CM23" s="49"/>
      <c r="CN23" s="22"/>
      <c r="CO23" s="48"/>
      <c r="CP23" s="49"/>
      <c r="CQ23" s="22"/>
      <c r="CR23" s="48"/>
      <c r="CS23" s="49"/>
      <c r="CT23" s="33"/>
      <c r="CU23" s="48"/>
      <c r="CV23" s="49"/>
      <c r="CW23" s="33"/>
      <c r="CX23" s="48"/>
      <c r="CY23" s="49"/>
      <c r="CZ23" s="22"/>
      <c r="DA23" s="48"/>
      <c r="DB23" s="49"/>
      <c r="DC23" s="33"/>
      <c r="DD23" s="48"/>
      <c r="DE23" s="49"/>
      <c r="DF23" s="22"/>
      <c r="DG23" s="48"/>
      <c r="DH23" s="49"/>
      <c r="DI23" s="22"/>
      <c r="DJ23" s="48"/>
      <c r="DK23" s="49"/>
      <c r="DL23" s="22"/>
      <c r="DM23" s="48"/>
      <c r="DN23" s="49"/>
      <c r="DO23" s="22"/>
      <c r="DP23" s="48"/>
      <c r="DQ23" s="49"/>
      <c r="DR23" s="22"/>
      <c r="DS23" s="48"/>
      <c r="DT23" s="49"/>
      <c r="DU23" s="22"/>
      <c r="DV23" s="48"/>
      <c r="DW23" s="49"/>
      <c r="DX23" s="22"/>
      <c r="DY23" s="48"/>
      <c r="DZ23" s="177"/>
      <c r="EA23" s="22"/>
    </row>
    <row r="24" spans="1:131" ht="15.75">
      <c r="A24" s="46">
        <v>14</v>
      </c>
      <c r="B24" s="47" t="s">
        <v>41</v>
      </c>
      <c r="C24" s="48">
        <f>+C21+C22+C23</f>
        <v>0</v>
      </c>
      <c r="D24" s="21">
        <f>+D21+D22+D23</f>
        <v>0</v>
      </c>
      <c r="E24" s="22"/>
      <c r="F24" s="48">
        <f>+F21+F22+F23</f>
        <v>0</v>
      </c>
      <c r="G24" s="21">
        <f>+G21+G22+G23</f>
        <v>0</v>
      </c>
      <c r="H24" s="22"/>
      <c r="I24" s="48">
        <f t="shared" si="24"/>
        <v>0</v>
      </c>
      <c r="J24" s="21">
        <f t="shared" si="25"/>
        <v>0</v>
      </c>
      <c r="K24" s="22"/>
      <c r="L24" s="48">
        <f>+L21+L22+L23</f>
        <v>0</v>
      </c>
      <c r="M24" s="261">
        <f>+M21+M22+M23</f>
        <v>0</v>
      </c>
      <c r="N24" s="260">
        <f t="shared" ref="N24:P24" si="47">+N21+N22+N23</f>
        <v>0</v>
      </c>
      <c r="O24" s="48">
        <f t="shared" si="47"/>
        <v>0</v>
      </c>
      <c r="P24" s="21">
        <f t="shared" si="47"/>
        <v>0</v>
      </c>
      <c r="Q24" s="22"/>
      <c r="R24" s="48">
        <f>+R21+R22+R23</f>
        <v>0</v>
      </c>
      <c r="S24" s="21">
        <f>+S21+S22+S23</f>
        <v>0</v>
      </c>
      <c r="T24" s="22"/>
      <c r="U24" s="48">
        <f>+U21+U22+U23</f>
        <v>0</v>
      </c>
      <c r="V24" s="21">
        <f>+V21+V22+V23</f>
        <v>0</v>
      </c>
      <c r="W24" s="22"/>
      <c r="X24" s="48">
        <f>+X21+X22+X23</f>
        <v>0</v>
      </c>
      <c r="Y24" s="21">
        <f>+Y21+Y22+Y23</f>
        <v>0</v>
      </c>
      <c r="Z24" s="22"/>
      <c r="AA24" s="48">
        <f>+AA21+AA22+AA23</f>
        <v>0</v>
      </c>
      <c r="AB24" s="21">
        <f>+AB21+AB22+AB23</f>
        <v>0</v>
      </c>
      <c r="AC24" s="22"/>
      <c r="AD24" s="48">
        <f>+AD21+AD22+AD23</f>
        <v>0</v>
      </c>
      <c r="AE24" s="21">
        <f>+AE21+AE22+AE23</f>
        <v>0</v>
      </c>
      <c r="AF24" s="22"/>
      <c r="AG24" s="48">
        <f>+AG21+AG22+AG23</f>
        <v>0</v>
      </c>
      <c r="AH24" s="48">
        <f>+AH21+AH22+AH23</f>
        <v>0</v>
      </c>
      <c r="AI24" s="22"/>
      <c r="AJ24" s="48">
        <f>+AJ21+AJ22+AJ23</f>
        <v>0</v>
      </c>
      <c r="AK24" s="21">
        <f>+AK21+AK22+AK23</f>
        <v>0</v>
      </c>
      <c r="AL24" s="22"/>
      <c r="AM24" s="51">
        <f t="shared" si="26"/>
        <v>0</v>
      </c>
      <c r="AN24" s="21">
        <f t="shared" si="27"/>
        <v>0</v>
      </c>
      <c r="AO24" s="22"/>
      <c r="AP24" s="48">
        <f>+AP21+AP22+AP23</f>
        <v>0</v>
      </c>
      <c r="AQ24" s="21">
        <f>+AQ21+AQ22+AQ23</f>
        <v>0</v>
      </c>
      <c r="AR24" s="22"/>
      <c r="AS24" s="198">
        <f>+AS21+AS22+AS23</f>
        <v>0</v>
      </c>
      <c r="AT24" s="50">
        <f>+AT21+AT22+AT23</f>
        <v>0</v>
      </c>
      <c r="AU24" s="22"/>
      <c r="AV24" s="48">
        <f>+AV21+AV22+AV23</f>
        <v>0</v>
      </c>
      <c r="AW24" s="21">
        <f>+AW21+AW22+AW23</f>
        <v>0</v>
      </c>
      <c r="AX24" s="22"/>
      <c r="AY24" s="48">
        <f>+AY21+AY22+AY23</f>
        <v>0</v>
      </c>
      <c r="AZ24" s="21">
        <f>+AZ21+AZ22+AZ23</f>
        <v>0</v>
      </c>
      <c r="BA24" s="22"/>
      <c r="BB24" s="48">
        <f>+BB21+BB22+BB23</f>
        <v>0</v>
      </c>
      <c r="BC24" s="21">
        <f>+BC21+BC22+BC23</f>
        <v>0</v>
      </c>
      <c r="BD24" s="22"/>
      <c r="BE24" s="48">
        <f>+BE21+BE22+BE23</f>
        <v>0</v>
      </c>
      <c r="BF24" s="21">
        <f>+BF21+BF22+BF23</f>
        <v>0</v>
      </c>
      <c r="BG24" s="22"/>
      <c r="BH24" s="48"/>
      <c r="BI24" s="21"/>
      <c r="BJ24" s="22"/>
      <c r="BK24" s="48">
        <f t="shared" si="28"/>
        <v>0</v>
      </c>
      <c r="BL24" s="21">
        <f t="shared" si="29"/>
        <v>0</v>
      </c>
      <c r="BM24" s="22"/>
      <c r="BN24" s="48">
        <f t="shared" si="30"/>
        <v>0</v>
      </c>
      <c r="BO24" s="21">
        <f t="shared" si="13"/>
        <v>0</v>
      </c>
      <c r="BP24" s="22"/>
      <c r="BQ24" s="48">
        <f>+BQ21+BQ22+BQ23</f>
        <v>0</v>
      </c>
      <c r="BR24" s="21">
        <f>+BR21+BR22+BR23</f>
        <v>0</v>
      </c>
      <c r="BS24" s="22"/>
      <c r="BT24" s="48">
        <f>+BT21+BT22+BT23</f>
        <v>0</v>
      </c>
      <c r="BU24" s="21">
        <f>+BU21+BU22+BU23</f>
        <v>0</v>
      </c>
      <c r="BV24" s="22"/>
      <c r="BW24" s="48">
        <f>+BW21+BW22+BW23</f>
        <v>0</v>
      </c>
      <c r="BX24" s="21">
        <f>+BX21+BX22+BX23</f>
        <v>0</v>
      </c>
      <c r="BY24" s="22"/>
      <c r="BZ24" s="48">
        <f>+BZ21+BZ22+BZ23</f>
        <v>0</v>
      </c>
      <c r="CA24" s="21">
        <f>+CA21+CA22+CA23</f>
        <v>0</v>
      </c>
      <c r="CB24" s="22"/>
      <c r="CC24" s="198">
        <f>+CC21+CC22+CC23</f>
        <v>0</v>
      </c>
      <c r="CD24" s="50">
        <f>+CD21+CD22+CD23</f>
        <v>0</v>
      </c>
      <c r="CE24" s="22"/>
      <c r="CF24" s="48">
        <f>+CF21+CF22+CF23</f>
        <v>0</v>
      </c>
      <c r="CG24" s="21">
        <f>+CG21+CG22+CG23</f>
        <v>0</v>
      </c>
      <c r="CH24" s="22"/>
      <c r="CI24" s="48">
        <f>+CI21+CI22+CI23</f>
        <v>0</v>
      </c>
      <c r="CJ24" s="21">
        <f>+CJ21+CJ22+CJ23</f>
        <v>0</v>
      </c>
      <c r="CK24" s="22"/>
      <c r="CL24" s="48">
        <f>+CL21+CL22+CL23</f>
        <v>0</v>
      </c>
      <c r="CM24" s="21">
        <f>+CM21+CM22+CM23</f>
        <v>0</v>
      </c>
      <c r="CN24" s="22"/>
      <c r="CO24" s="48">
        <f>+CO21+CO22+CO23</f>
        <v>0</v>
      </c>
      <c r="CP24" s="21">
        <f>+CP21+CP22+CP23</f>
        <v>0</v>
      </c>
      <c r="CQ24" s="22"/>
      <c r="CR24" s="48">
        <f>+CR21+CR22+CR23</f>
        <v>0</v>
      </c>
      <c r="CS24" s="48">
        <f>+CS21+CS22+CS23</f>
        <v>0</v>
      </c>
      <c r="CT24" s="22" t="e">
        <f>SUM(CS24/CR24)</f>
        <v>#DIV/0!</v>
      </c>
      <c r="CU24" s="48">
        <f>+CU21+CU22+CU23</f>
        <v>0</v>
      </c>
      <c r="CV24" s="48">
        <f>+CV21+CV22+CV23</f>
        <v>0</v>
      </c>
      <c r="CW24" s="22" t="e">
        <f>SUM(CV24/CU24)</f>
        <v>#DIV/0!</v>
      </c>
      <c r="CX24" s="48"/>
      <c r="CY24" s="21"/>
      <c r="CZ24" s="22"/>
      <c r="DA24" s="198">
        <f t="shared" si="31"/>
        <v>0</v>
      </c>
      <c r="DB24" s="50">
        <f t="shared" si="32"/>
        <v>0</v>
      </c>
      <c r="DC24" s="22"/>
      <c r="DD24" s="48">
        <f>+DD21+DD22+DD23</f>
        <v>0</v>
      </c>
      <c r="DE24" s="21">
        <f>+DE21+DE22+DE23</f>
        <v>0</v>
      </c>
      <c r="DF24" s="22"/>
      <c r="DG24" s="51">
        <f>+DG21+DG22+DG23</f>
        <v>0</v>
      </c>
      <c r="DH24" s="21">
        <f>+DH21+DH22+DH23</f>
        <v>0</v>
      </c>
      <c r="DI24" s="22"/>
      <c r="DJ24" s="48">
        <f>+DJ21+DJ22+DJ23</f>
        <v>0</v>
      </c>
      <c r="DK24" s="21">
        <f>+DK21+DK22+DK23</f>
        <v>0</v>
      </c>
      <c r="DL24" s="22"/>
      <c r="DM24" s="198">
        <f>+DM21+DM22+DM23</f>
        <v>0</v>
      </c>
      <c r="DN24" s="262">
        <f>+DN21+DN22+DN23</f>
        <v>0</v>
      </c>
      <c r="DO24" s="22"/>
      <c r="DP24" s="198">
        <f>+DP21+DP22+DP23</f>
        <v>0</v>
      </c>
      <c r="DQ24" s="262">
        <f>+DQ21+DQ22+DQ23</f>
        <v>0</v>
      </c>
      <c r="DR24" s="22"/>
      <c r="DS24" s="198">
        <f>+DS21+DS22+DS23</f>
        <v>0</v>
      </c>
      <c r="DT24" s="50">
        <f>+DT21+DT22+DT23</f>
        <v>0</v>
      </c>
      <c r="DU24" s="22"/>
      <c r="DV24" s="198">
        <f>+DV21+DV22+DV23</f>
        <v>0</v>
      </c>
      <c r="DW24" s="50">
        <f>+DW21+DW22+DW23</f>
        <v>0</v>
      </c>
      <c r="DX24" s="22"/>
      <c r="DY24" s="48">
        <f t="shared" si="33"/>
        <v>0</v>
      </c>
      <c r="DZ24" s="173">
        <f t="shared" si="34"/>
        <v>0</v>
      </c>
      <c r="EA24" s="22"/>
    </row>
    <row r="25" spans="1:131" ht="16.5" thickBot="1">
      <c r="A25" s="46">
        <v>15</v>
      </c>
      <c r="B25" s="47" t="s">
        <v>7</v>
      </c>
      <c r="C25" s="106"/>
      <c r="D25" s="14"/>
      <c r="E25" s="137"/>
      <c r="F25" s="50"/>
      <c r="G25" s="49"/>
      <c r="H25" s="33"/>
      <c r="I25" s="50"/>
      <c r="J25" s="49"/>
      <c r="K25" s="33"/>
      <c r="L25" s="106"/>
      <c r="M25" s="14"/>
      <c r="N25" s="137"/>
      <c r="O25" s="106"/>
      <c r="P25" s="14"/>
      <c r="Q25" s="137"/>
      <c r="R25" s="106"/>
      <c r="S25" s="14"/>
      <c r="T25" s="137"/>
      <c r="U25" s="106"/>
      <c r="V25" s="14"/>
      <c r="W25" s="137"/>
      <c r="X25" s="106"/>
      <c r="Y25" s="14"/>
      <c r="Z25" s="137"/>
      <c r="AA25" s="106"/>
      <c r="AB25" s="14"/>
      <c r="AC25" s="137"/>
      <c r="AD25" s="106"/>
      <c r="AE25" s="14"/>
      <c r="AF25" s="137"/>
      <c r="AG25" s="106"/>
      <c r="AH25" s="14"/>
      <c r="AI25" s="137"/>
      <c r="AJ25" s="106"/>
      <c r="AK25" s="14"/>
      <c r="AL25" s="137"/>
      <c r="AM25" s="106"/>
      <c r="AN25" s="14"/>
      <c r="AO25" s="137"/>
      <c r="AP25" s="106"/>
      <c r="AQ25" s="14"/>
      <c r="AR25" s="137"/>
      <c r="AS25" s="106"/>
      <c r="AT25" s="14"/>
      <c r="AU25" s="137"/>
      <c r="AV25" s="106"/>
      <c r="AW25" s="14"/>
      <c r="AX25" s="137"/>
      <c r="AY25" s="106"/>
      <c r="AZ25" s="14"/>
      <c r="BA25" s="137"/>
      <c r="BB25" s="106"/>
      <c r="BC25" s="14"/>
      <c r="BD25" s="137"/>
      <c r="BE25" s="106"/>
      <c r="BF25" s="14"/>
      <c r="BG25" s="137"/>
      <c r="BH25" s="106"/>
      <c r="BI25" s="14"/>
      <c r="BJ25" s="137"/>
      <c r="BK25" s="106"/>
      <c r="BL25" s="14"/>
      <c r="BM25" s="137"/>
      <c r="BN25" s="106"/>
      <c r="BO25" s="14"/>
      <c r="BP25" s="137"/>
      <c r="BQ25" s="106"/>
      <c r="BR25" s="14"/>
      <c r="BS25" s="137"/>
      <c r="BT25" s="106"/>
      <c r="BU25" s="14"/>
      <c r="BV25" s="137"/>
      <c r="BW25" s="106"/>
      <c r="BX25" s="14"/>
      <c r="BY25" s="137"/>
      <c r="BZ25" s="106"/>
      <c r="CA25" s="14"/>
      <c r="CB25" s="137"/>
      <c r="CC25" s="106"/>
      <c r="CD25" s="14"/>
      <c r="CE25" s="137"/>
      <c r="CF25" s="106"/>
      <c r="CG25" s="14"/>
      <c r="CH25" s="137"/>
      <c r="CI25" s="106"/>
      <c r="CJ25" s="14"/>
      <c r="CK25" s="137"/>
      <c r="CL25" s="106"/>
      <c r="CM25" s="14"/>
      <c r="CN25" s="137"/>
      <c r="CO25" s="106"/>
      <c r="CP25" s="14"/>
      <c r="CQ25" s="137"/>
      <c r="CR25" s="48"/>
      <c r="CS25" s="49"/>
      <c r="CT25" s="33"/>
      <c r="CU25" s="48"/>
      <c r="CV25" s="49"/>
      <c r="CW25" s="33"/>
      <c r="CX25" s="106"/>
      <c r="CY25" s="14"/>
      <c r="CZ25" s="137"/>
      <c r="DA25" s="48"/>
      <c r="DB25" s="49"/>
      <c r="DC25" s="33"/>
      <c r="DD25" s="106"/>
      <c r="DE25" s="14"/>
      <c r="DF25" s="137"/>
      <c r="DG25" s="106"/>
      <c r="DH25" s="14"/>
      <c r="DI25" s="137"/>
      <c r="DJ25" s="106"/>
      <c r="DK25" s="14"/>
      <c r="DL25" s="137"/>
      <c r="DM25" s="106"/>
      <c r="DN25" s="14"/>
      <c r="DO25" s="137"/>
      <c r="DP25" s="106"/>
      <c r="DQ25" s="14"/>
      <c r="DR25" s="137"/>
      <c r="DS25" s="106"/>
      <c r="DT25" s="14"/>
      <c r="DU25" s="137"/>
      <c r="DV25" s="106"/>
      <c r="DW25" s="14"/>
      <c r="DX25" s="137"/>
      <c r="DY25" s="106"/>
      <c r="DZ25" s="176"/>
      <c r="EA25" s="137"/>
    </row>
    <row r="26" spans="1:131" s="94" customFormat="1" ht="25.5" customHeight="1" thickBot="1">
      <c r="A26" s="40">
        <v>16</v>
      </c>
      <c r="B26" s="55" t="s">
        <v>46</v>
      </c>
      <c r="C26" s="153">
        <f>+C20+C24+C25</f>
        <v>0</v>
      </c>
      <c r="D26" s="43">
        <f>+D20+D24+D25</f>
        <v>0</v>
      </c>
      <c r="E26" s="161"/>
      <c r="F26" s="164">
        <f>+F20+F24+F25</f>
        <v>0</v>
      </c>
      <c r="G26" s="43">
        <f>+G20+G24+G25</f>
        <v>0</v>
      </c>
      <c r="H26" s="161"/>
      <c r="I26" s="164">
        <f t="shared" si="24"/>
        <v>0</v>
      </c>
      <c r="J26" s="43">
        <f t="shared" si="25"/>
        <v>0</v>
      </c>
      <c r="K26" s="161"/>
      <c r="L26" s="153">
        <f>+L20+L24+L25</f>
        <v>0</v>
      </c>
      <c r="M26" s="43">
        <f>+M20+M24+M25</f>
        <v>0</v>
      </c>
      <c r="N26" s="263">
        <f t="shared" ref="N26:P26" si="48">+N20+N24+N25</f>
        <v>0</v>
      </c>
      <c r="O26" s="42">
        <f t="shared" si="48"/>
        <v>0</v>
      </c>
      <c r="P26" s="43">
        <f t="shared" si="48"/>
        <v>0</v>
      </c>
      <c r="Q26" s="161"/>
      <c r="R26" s="153">
        <f>+R20+R24+R25</f>
        <v>0</v>
      </c>
      <c r="S26" s="43">
        <f>+S20+S24+S25</f>
        <v>0</v>
      </c>
      <c r="T26" s="161"/>
      <c r="U26" s="153">
        <f>+U20+U24+U25</f>
        <v>0</v>
      </c>
      <c r="V26" s="43">
        <f>+V20+V24+V25</f>
        <v>0</v>
      </c>
      <c r="W26" s="161"/>
      <c r="X26" s="153">
        <f>+X20+X24+X25</f>
        <v>0</v>
      </c>
      <c r="Y26" s="43">
        <f>+Y20+Y24+Y25</f>
        <v>0</v>
      </c>
      <c r="Z26" s="161"/>
      <c r="AA26" s="153">
        <f>+AA20+AA24+AA25</f>
        <v>0</v>
      </c>
      <c r="AB26" s="43">
        <f>+AB20+AB24+AB25</f>
        <v>0</v>
      </c>
      <c r="AC26" s="161"/>
      <c r="AD26" s="153">
        <f>+AD20+AD24+AD25</f>
        <v>0</v>
      </c>
      <c r="AE26" s="43">
        <f>+AE20+AE24+AE25</f>
        <v>0</v>
      </c>
      <c r="AF26" s="161"/>
      <c r="AG26" s="153">
        <f>+AG20+AG24+AG25</f>
        <v>0</v>
      </c>
      <c r="AH26" s="43">
        <f>+AH20+AH24+AH25</f>
        <v>0</v>
      </c>
      <c r="AI26" s="161"/>
      <c r="AJ26" s="153">
        <f>+AJ20+AJ24+AJ25</f>
        <v>0</v>
      </c>
      <c r="AK26" s="43">
        <f>+AK20+AK24+AK25</f>
        <v>0</v>
      </c>
      <c r="AL26" s="161"/>
      <c r="AM26" s="153">
        <f t="shared" si="26"/>
        <v>0</v>
      </c>
      <c r="AN26" s="43">
        <f t="shared" si="27"/>
        <v>0</v>
      </c>
      <c r="AO26" s="161"/>
      <c r="AP26" s="153">
        <f>+AP20+AP24+AP25</f>
        <v>0</v>
      </c>
      <c r="AQ26" s="43">
        <f>+AQ20+AQ24+AQ25</f>
        <v>0</v>
      </c>
      <c r="AR26" s="161"/>
      <c r="AS26" s="153">
        <f>+AS20+AS24+AS25</f>
        <v>0</v>
      </c>
      <c r="AT26" s="43">
        <f>+AT20+AT24+AT25</f>
        <v>0</v>
      </c>
      <c r="AU26" s="161"/>
      <c r="AV26" s="153">
        <f>+AV20+AV24+AV25</f>
        <v>0</v>
      </c>
      <c r="AW26" s="43">
        <f>+AW20+AW24+AW25</f>
        <v>0</v>
      </c>
      <c r="AX26" s="161"/>
      <c r="AY26" s="153">
        <f>+AY20+AY24+AY25</f>
        <v>0</v>
      </c>
      <c r="AZ26" s="43">
        <f>+AZ20+AZ24+AZ25</f>
        <v>0</v>
      </c>
      <c r="BA26" s="161"/>
      <c r="BB26" s="153">
        <f>+BB20+BB24+BB25</f>
        <v>0</v>
      </c>
      <c r="BC26" s="43">
        <f>+BC20+BC24+BC25</f>
        <v>0</v>
      </c>
      <c r="BD26" s="161"/>
      <c r="BE26" s="153">
        <f>+BE20+BE24+BE25</f>
        <v>0</v>
      </c>
      <c r="BF26" s="43">
        <f>+BF20+BF24+BF25</f>
        <v>0</v>
      </c>
      <c r="BG26" s="161"/>
      <c r="BH26" s="153"/>
      <c r="BI26" s="43"/>
      <c r="BJ26" s="161"/>
      <c r="BK26" s="153">
        <f t="shared" si="28"/>
        <v>0</v>
      </c>
      <c r="BL26" s="43">
        <f t="shared" si="29"/>
        <v>0</v>
      </c>
      <c r="BM26" s="161"/>
      <c r="BN26" s="153">
        <f t="shared" si="30"/>
        <v>0</v>
      </c>
      <c r="BO26" s="43">
        <f t="shared" si="13"/>
        <v>0</v>
      </c>
      <c r="BP26" s="161"/>
      <c r="BQ26" s="153">
        <f>+BQ20+BQ24+BQ25</f>
        <v>0</v>
      </c>
      <c r="BR26" s="43">
        <f>+BR20+BR24+BR25</f>
        <v>0</v>
      </c>
      <c r="BS26" s="161"/>
      <c r="BT26" s="153">
        <f>+BT20+BT24+BT25</f>
        <v>0</v>
      </c>
      <c r="BU26" s="43">
        <f>+BU20+BU24+BU25</f>
        <v>0</v>
      </c>
      <c r="BV26" s="161"/>
      <c r="BW26" s="153">
        <f>+BW20+BW24+BW25</f>
        <v>0</v>
      </c>
      <c r="BX26" s="43">
        <f>+BX20+BX24+BX25</f>
        <v>0</v>
      </c>
      <c r="BY26" s="161"/>
      <c r="BZ26" s="153">
        <f>+BZ20+BZ24+BZ25</f>
        <v>0</v>
      </c>
      <c r="CA26" s="43">
        <f>+CA20+CA24+CA25</f>
        <v>0</v>
      </c>
      <c r="CB26" s="161"/>
      <c r="CC26" s="153">
        <f>+CC20+CC24+CC25</f>
        <v>0</v>
      </c>
      <c r="CD26" s="43">
        <f>+CD20+CD24+CD25</f>
        <v>0</v>
      </c>
      <c r="CE26" s="161"/>
      <c r="CF26" s="153">
        <f>+CF20+CF24+CF25</f>
        <v>0</v>
      </c>
      <c r="CG26" s="43">
        <f>+CG20+CG24+CG25</f>
        <v>0</v>
      </c>
      <c r="CH26" s="161"/>
      <c r="CI26" s="153">
        <f>+CI20+CI24+CI25</f>
        <v>0</v>
      </c>
      <c r="CJ26" s="43">
        <f>+CJ20+CJ24+CJ25</f>
        <v>0</v>
      </c>
      <c r="CK26" s="161"/>
      <c r="CL26" s="153">
        <f>+CL20+CL24+CL25</f>
        <v>0</v>
      </c>
      <c r="CM26" s="43">
        <f>+CM20+CM24+CM25</f>
        <v>0</v>
      </c>
      <c r="CN26" s="161"/>
      <c r="CO26" s="153">
        <f>+CO20+CO24+CO25</f>
        <v>0</v>
      </c>
      <c r="CP26" s="43">
        <f>+CP20+CP24+CP25</f>
        <v>0</v>
      </c>
      <c r="CQ26" s="161"/>
      <c r="CR26" s="153">
        <f>+CR20+CR24+CR25</f>
        <v>0</v>
      </c>
      <c r="CS26" s="43">
        <f>+CS20+CS24+CS25</f>
        <v>0</v>
      </c>
      <c r="CT26" s="161" t="e">
        <f>SUM(CS26/CR26)</f>
        <v>#DIV/0!</v>
      </c>
      <c r="CU26" s="153">
        <f>+CU20+CU24+CU25</f>
        <v>0</v>
      </c>
      <c r="CV26" s="43">
        <f>+CV20+CV24+CV25</f>
        <v>0</v>
      </c>
      <c r="CW26" s="161" t="e">
        <f>SUM(CV26/CU26)</f>
        <v>#DIV/0!</v>
      </c>
      <c r="CX26" s="153"/>
      <c r="CY26" s="43"/>
      <c r="CZ26" s="161"/>
      <c r="DA26" s="153">
        <f t="shared" si="31"/>
        <v>0</v>
      </c>
      <c r="DB26" s="43">
        <f t="shared" si="32"/>
        <v>0</v>
      </c>
      <c r="DC26" s="161"/>
      <c r="DD26" s="153">
        <f>+DD20+DD24+DD25</f>
        <v>0</v>
      </c>
      <c r="DE26" s="43">
        <f>+DE20+DE24+DE25</f>
        <v>0</v>
      </c>
      <c r="DF26" s="161"/>
      <c r="DG26" s="153">
        <f>+DG20+DG24+DG25</f>
        <v>0</v>
      </c>
      <c r="DH26" s="43">
        <f>+DH20+DH24+DH25</f>
        <v>0</v>
      </c>
      <c r="DI26" s="161"/>
      <c r="DJ26" s="153">
        <f>+DJ20+DJ24+DJ25</f>
        <v>0</v>
      </c>
      <c r="DK26" s="43">
        <f>+DK20+DK24+DK25</f>
        <v>0</v>
      </c>
      <c r="DL26" s="161"/>
      <c r="DM26" s="153">
        <f>+DM20+DM24+DM25</f>
        <v>0</v>
      </c>
      <c r="DN26" s="43">
        <f>+DN20+DN24+DN25</f>
        <v>0</v>
      </c>
      <c r="DO26" s="161"/>
      <c r="DP26" s="153">
        <f>+DP20+DP24+DP25</f>
        <v>0</v>
      </c>
      <c r="DQ26" s="43">
        <f>+DQ20+DQ24+DQ25</f>
        <v>0</v>
      </c>
      <c r="DR26" s="161"/>
      <c r="DS26" s="153">
        <f>+DS20+DS24+DS25</f>
        <v>0</v>
      </c>
      <c r="DT26" s="43">
        <f>+DT20+DT24+DT25</f>
        <v>0</v>
      </c>
      <c r="DU26" s="161"/>
      <c r="DV26" s="153">
        <f>+DV20+DV24+DV25</f>
        <v>0</v>
      </c>
      <c r="DW26" s="43">
        <f>+DW20+DW24+DW25</f>
        <v>0</v>
      </c>
      <c r="DX26" s="161"/>
      <c r="DY26" s="153">
        <f t="shared" si="33"/>
        <v>0</v>
      </c>
      <c r="DZ26" s="181">
        <f t="shared" si="34"/>
        <v>0</v>
      </c>
      <c r="EA26" s="161"/>
    </row>
    <row r="27" spans="1:131" ht="15.75">
      <c r="A27" s="46">
        <v>17</v>
      </c>
      <c r="B27" s="47" t="s">
        <v>8</v>
      </c>
      <c r="C27" s="48"/>
      <c r="D27" s="49"/>
      <c r="E27" s="136"/>
      <c r="F27" s="50"/>
      <c r="G27" s="49"/>
      <c r="H27" s="33"/>
      <c r="I27" s="50"/>
      <c r="J27" s="49"/>
      <c r="K27" s="33"/>
      <c r="L27" s="48"/>
      <c r="M27" s="49"/>
      <c r="N27" s="136"/>
      <c r="O27" s="48"/>
      <c r="P27" s="49"/>
      <c r="Q27" s="136"/>
      <c r="R27" s="48"/>
      <c r="S27" s="49"/>
      <c r="T27" s="136"/>
      <c r="U27" s="48"/>
      <c r="V27" s="49"/>
      <c r="W27" s="136"/>
      <c r="X27" s="48"/>
      <c r="Y27" s="49"/>
      <c r="Z27" s="136"/>
      <c r="AA27" s="48"/>
      <c r="AB27" s="49"/>
      <c r="AC27" s="136"/>
      <c r="AD27" s="48"/>
      <c r="AE27" s="49"/>
      <c r="AF27" s="136"/>
      <c r="AG27" s="48"/>
      <c r="AH27" s="49"/>
      <c r="AI27" s="136"/>
      <c r="AJ27" s="48"/>
      <c r="AK27" s="49"/>
      <c r="AL27" s="136"/>
      <c r="AM27" s="48"/>
      <c r="AN27" s="49"/>
      <c r="AO27" s="136"/>
      <c r="AP27" s="48"/>
      <c r="AQ27" s="49"/>
      <c r="AR27" s="136"/>
      <c r="AS27" s="48"/>
      <c r="AT27" s="49"/>
      <c r="AU27" s="136"/>
      <c r="AV27" s="48"/>
      <c r="AW27" s="49"/>
      <c r="AX27" s="136"/>
      <c r="AY27" s="48"/>
      <c r="AZ27" s="49"/>
      <c r="BA27" s="136"/>
      <c r="BB27" s="48"/>
      <c r="BC27" s="49"/>
      <c r="BD27" s="136"/>
      <c r="BE27" s="48"/>
      <c r="BF27" s="49"/>
      <c r="BG27" s="136"/>
      <c r="BH27" s="48"/>
      <c r="BI27" s="49"/>
      <c r="BJ27" s="136"/>
      <c r="BK27" s="48"/>
      <c r="BL27" s="49"/>
      <c r="BM27" s="136"/>
      <c r="BN27" s="48"/>
      <c r="BO27" s="49"/>
      <c r="BP27" s="136"/>
      <c r="BQ27" s="48"/>
      <c r="BR27" s="49"/>
      <c r="BS27" s="136"/>
      <c r="BT27" s="48"/>
      <c r="BU27" s="49"/>
      <c r="BV27" s="136"/>
      <c r="BW27" s="48"/>
      <c r="BX27" s="49"/>
      <c r="BY27" s="136"/>
      <c r="BZ27" s="48"/>
      <c r="CA27" s="49"/>
      <c r="CB27" s="136"/>
      <c r="CC27" s="48"/>
      <c r="CD27" s="49"/>
      <c r="CE27" s="136"/>
      <c r="CF27" s="48"/>
      <c r="CG27" s="49"/>
      <c r="CH27" s="136"/>
      <c r="CI27" s="48"/>
      <c r="CJ27" s="49"/>
      <c r="CK27" s="136"/>
      <c r="CL27" s="48"/>
      <c r="CM27" s="49"/>
      <c r="CN27" s="136"/>
      <c r="CO27" s="48"/>
      <c r="CP27" s="49"/>
      <c r="CQ27" s="136"/>
      <c r="CR27" s="48"/>
      <c r="CS27" s="49"/>
      <c r="CT27" s="33"/>
      <c r="CU27" s="48"/>
      <c r="CV27" s="49"/>
      <c r="CW27" s="33"/>
      <c r="CX27" s="48"/>
      <c r="CY27" s="49"/>
      <c r="CZ27" s="136"/>
      <c r="DA27" s="48"/>
      <c r="DB27" s="49"/>
      <c r="DC27" s="33"/>
      <c r="DD27" s="48"/>
      <c r="DE27" s="49"/>
      <c r="DF27" s="136"/>
      <c r="DG27" s="48"/>
      <c r="DH27" s="49"/>
      <c r="DI27" s="136"/>
      <c r="DJ27" s="48"/>
      <c r="DK27" s="49"/>
      <c r="DL27" s="136"/>
      <c r="DM27" s="48"/>
      <c r="DN27" s="49"/>
      <c r="DO27" s="136"/>
      <c r="DP27" s="48"/>
      <c r="DQ27" s="49"/>
      <c r="DR27" s="136"/>
      <c r="DS27" s="48"/>
      <c r="DT27" s="49"/>
      <c r="DU27" s="136"/>
      <c r="DV27" s="48"/>
      <c r="DW27" s="49"/>
      <c r="DX27" s="136"/>
      <c r="DY27" s="48"/>
      <c r="DZ27" s="177"/>
      <c r="EA27" s="136"/>
    </row>
    <row r="28" spans="1:131" ht="15.75">
      <c r="A28" s="18">
        <v>18</v>
      </c>
      <c r="B28" s="19" t="s">
        <v>9</v>
      </c>
      <c r="C28" s="51"/>
      <c r="D28" s="21"/>
      <c r="E28" s="22"/>
      <c r="F28" s="52"/>
      <c r="G28" s="21"/>
      <c r="H28" s="33"/>
      <c r="I28" s="52"/>
      <c r="J28" s="21"/>
      <c r="K28" s="33"/>
      <c r="L28" s="51"/>
      <c r="M28" s="21"/>
      <c r="N28" s="22"/>
      <c r="O28" s="51"/>
      <c r="P28" s="21"/>
      <c r="Q28" s="22"/>
      <c r="R28" s="51"/>
      <c r="S28" s="21"/>
      <c r="T28" s="22"/>
      <c r="U28" s="51"/>
      <c r="V28" s="21"/>
      <c r="W28" s="22"/>
      <c r="X28" s="51"/>
      <c r="Y28" s="21"/>
      <c r="Z28" s="22"/>
      <c r="AA28" s="51"/>
      <c r="AB28" s="21"/>
      <c r="AC28" s="22"/>
      <c r="AD28" s="51"/>
      <c r="AE28" s="21"/>
      <c r="AF28" s="22"/>
      <c r="AG28" s="51"/>
      <c r="AH28" s="21"/>
      <c r="AI28" s="22"/>
      <c r="AJ28" s="51"/>
      <c r="AK28" s="21"/>
      <c r="AL28" s="22"/>
      <c r="AM28" s="51"/>
      <c r="AN28" s="21"/>
      <c r="AO28" s="22"/>
      <c r="AP28" s="51"/>
      <c r="AQ28" s="21"/>
      <c r="AR28" s="22"/>
      <c r="AS28" s="51"/>
      <c r="AT28" s="21"/>
      <c r="AU28" s="22"/>
      <c r="AV28" s="51"/>
      <c r="AW28" s="21"/>
      <c r="AX28" s="22"/>
      <c r="AY28" s="51"/>
      <c r="AZ28" s="21"/>
      <c r="BA28" s="22"/>
      <c r="BB28" s="51"/>
      <c r="BC28" s="21"/>
      <c r="BD28" s="22"/>
      <c r="BE28" s="51"/>
      <c r="BF28" s="21"/>
      <c r="BG28" s="22"/>
      <c r="BH28" s="51"/>
      <c r="BI28" s="21"/>
      <c r="BJ28" s="22"/>
      <c r="BK28" s="51"/>
      <c r="BL28" s="21"/>
      <c r="BM28" s="22"/>
      <c r="BN28" s="51"/>
      <c r="BO28" s="21"/>
      <c r="BP28" s="22"/>
      <c r="BQ28" s="51"/>
      <c r="BR28" s="21"/>
      <c r="BS28" s="22"/>
      <c r="BT28" s="51"/>
      <c r="BU28" s="21"/>
      <c r="BV28" s="22"/>
      <c r="BW28" s="51"/>
      <c r="BX28" s="21"/>
      <c r="BY28" s="22"/>
      <c r="BZ28" s="51"/>
      <c r="CA28" s="21"/>
      <c r="CB28" s="22"/>
      <c r="CC28" s="51"/>
      <c r="CD28" s="21"/>
      <c r="CE28" s="22"/>
      <c r="CF28" s="51"/>
      <c r="CG28" s="21"/>
      <c r="CH28" s="22"/>
      <c r="CI28" s="51"/>
      <c r="CJ28" s="21"/>
      <c r="CK28" s="22"/>
      <c r="CL28" s="51"/>
      <c r="CM28" s="21"/>
      <c r="CN28" s="22"/>
      <c r="CO28" s="51"/>
      <c r="CP28" s="21"/>
      <c r="CQ28" s="22"/>
      <c r="CR28" s="51"/>
      <c r="CS28" s="21"/>
      <c r="CT28" s="33"/>
      <c r="CU28" s="51"/>
      <c r="CV28" s="21"/>
      <c r="CW28" s="33"/>
      <c r="CX28" s="51"/>
      <c r="CY28" s="21"/>
      <c r="CZ28" s="22"/>
      <c r="DA28" s="51"/>
      <c r="DB28" s="21"/>
      <c r="DC28" s="33"/>
      <c r="DD28" s="51"/>
      <c r="DE28" s="21"/>
      <c r="DF28" s="22"/>
      <c r="DG28" s="51"/>
      <c r="DH28" s="21"/>
      <c r="DI28" s="22"/>
      <c r="DJ28" s="51"/>
      <c r="DK28" s="21"/>
      <c r="DL28" s="22"/>
      <c r="DM28" s="51"/>
      <c r="DN28" s="21"/>
      <c r="DO28" s="22"/>
      <c r="DP28" s="51"/>
      <c r="DQ28" s="21"/>
      <c r="DR28" s="22"/>
      <c r="DS28" s="51"/>
      <c r="DT28" s="21"/>
      <c r="DU28" s="22"/>
      <c r="DV28" s="51"/>
      <c r="DW28" s="21"/>
      <c r="DX28" s="22"/>
      <c r="DY28" s="51"/>
      <c r="DZ28" s="173"/>
      <c r="EA28" s="22"/>
    </row>
    <row r="29" spans="1:131" ht="15.75">
      <c r="A29" s="46">
        <v>19</v>
      </c>
      <c r="B29" s="47" t="s">
        <v>28</v>
      </c>
      <c r="C29" s="48"/>
      <c r="D29" s="49"/>
      <c r="E29" s="22"/>
      <c r="F29" s="56"/>
      <c r="G29" s="49"/>
      <c r="H29" s="33"/>
      <c r="I29" s="56"/>
      <c r="J29" s="49"/>
      <c r="K29" s="33"/>
      <c r="L29" s="48"/>
      <c r="M29" s="49"/>
      <c r="N29" s="22"/>
      <c r="O29" s="48"/>
      <c r="P29" s="49"/>
      <c r="Q29" s="22"/>
      <c r="R29" s="48"/>
      <c r="S29" s="49"/>
      <c r="T29" s="22"/>
      <c r="U29" s="48"/>
      <c r="V29" s="49"/>
      <c r="W29" s="22"/>
      <c r="X29" s="48"/>
      <c r="Y29" s="49"/>
      <c r="Z29" s="22"/>
      <c r="AA29" s="48"/>
      <c r="AB29" s="49"/>
      <c r="AC29" s="22"/>
      <c r="AD29" s="48"/>
      <c r="AE29" s="49"/>
      <c r="AF29" s="22"/>
      <c r="AG29" s="48"/>
      <c r="AH29" s="49"/>
      <c r="AI29" s="22"/>
      <c r="AJ29" s="48"/>
      <c r="AK29" s="49"/>
      <c r="AL29" s="22"/>
      <c r="AM29" s="48"/>
      <c r="AN29" s="49"/>
      <c r="AO29" s="22"/>
      <c r="AP29" s="48"/>
      <c r="AQ29" s="49"/>
      <c r="AR29" s="22"/>
      <c r="AS29" s="48"/>
      <c r="AT29" s="49"/>
      <c r="AU29" s="22"/>
      <c r="AV29" s="48"/>
      <c r="AW29" s="49"/>
      <c r="AX29" s="22"/>
      <c r="AY29" s="48"/>
      <c r="AZ29" s="49"/>
      <c r="BA29" s="22"/>
      <c r="BB29" s="48"/>
      <c r="BC29" s="49"/>
      <c r="BD29" s="22"/>
      <c r="BE29" s="48"/>
      <c r="BF29" s="49"/>
      <c r="BG29" s="22"/>
      <c r="BH29" s="48"/>
      <c r="BI29" s="49"/>
      <c r="BJ29" s="22"/>
      <c r="BK29" s="48"/>
      <c r="BL29" s="49"/>
      <c r="BM29" s="22"/>
      <c r="BN29" s="48"/>
      <c r="BO29" s="49"/>
      <c r="BP29" s="22"/>
      <c r="BQ29" s="48"/>
      <c r="BR29" s="49"/>
      <c r="BS29" s="22"/>
      <c r="BT29" s="48"/>
      <c r="BU29" s="49"/>
      <c r="BV29" s="22"/>
      <c r="BW29" s="48"/>
      <c r="BX29" s="49"/>
      <c r="BY29" s="22"/>
      <c r="BZ29" s="48"/>
      <c r="CA29" s="49"/>
      <c r="CB29" s="22"/>
      <c r="CC29" s="48"/>
      <c r="CD29" s="49"/>
      <c r="CE29" s="22"/>
      <c r="CF29" s="48"/>
      <c r="CG29" s="49"/>
      <c r="CH29" s="22"/>
      <c r="CI29" s="48"/>
      <c r="CJ29" s="49"/>
      <c r="CK29" s="22"/>
      <c r="CL29" s="48"/>
      <c r="CM29" s="49"/>
      <c r="CN29" s="22"/>
      <c r="CO29" s="48"/>
      <c r="CP29" s="49"/>
      <c r="CQ29" s="22"/>
      <c r="CR29" s="48"/>
      <c r="CS29" s="49"/>
      <c r="CT29" s="33"/>
      <c r="CU29" s="48"/>
      <c r="CV29" s="49"/>
      <c r="CW29" s="33"/>
      <c r="CX29" s="48"/>
      <c r="CY29" s="49"/>
      <c r="CZ29" s="22"/>
      <c r="DA29" s="48"/>
      <c r="DB29" s="49"/>
      <c r="DC29" s="33"/>
      <c r="DD29" s="48"/>
      <c r="DE29" s="49"/>
      <c r="DF29" s="22"/>
      <c r="DG29" s="48"/>
      <c r="DH29" s="49"/>
      <c r="DI29" s="22"/>
      <c r="DJ29" s="48"/>
      <c r="DK29" s="49"/>
      <c r="DL29" s="22"/>
      <c r="DM29" s="48"/>
      <c r="DN29" s="49"/>
      <c r="DO29" s="22"/>
      <c r="DP29" s="48"/>
      <c r="DQ29" s="49"/>
      <c r="DR29" s="22"/>
      <c r="DS29" s="48"/>
      <c r="DT29" s="49"/>
      <c r="DU29" s="22"/>
      <c r="DV29" s="48"/>
      <c r="DW29" s="49"/>
      <c r="DX29" s="22"/>
      <c r="DY29" s="48"/>
      <c r="DZ29" s="177"/>
      <c r="EA29" s="22"/>
    </row>
    <row r="30" spans="1:131" ht="15.75">
      <c r="A30" s="18">
        <v>20</v>
      </c>
      <c r="B30" s="57" t="s">
        <v>10</v>
      </c>
      <c r="C30" s="51"/>
      <c r="D30" s="21"/>
      <c r="E30" s="22"/>
      <c r="F30" s="23"/>
      <c r="G30" s="21"/>
      <c r="H30" s="24"/>
      <c r="I30" s="23"/>
      <c r="J30" s="21"/>
      <c r="K30" s="24"/>
      <c r="L30" s="51"/>
      <c r="M30" s="21"/>
      <c r="N30" s="22"/>
      <c r="O30" s="51"/>
      <c r="P30" s="21"/>
      <c r="Q30" s="22"/>
      <c r="R30" s="51"/>
      <c r="S30" s="21"/>
      <c r="T30" s="22"/>
      <c r="U30" s="51"/>
      <c r="V30" s="21"/>
      <c r="W30" s="22"/>
      <c r="X30" s="51"/>
      <c r="Y30" s="21"/>
      <c r="Z30" s="22"/>
      <c r="AA30" s="51"/>
      <c r="AB30" s="21"/>
      <c r="AC30" s="22"/>
      <c r="AD30" s="51"/>
      <c r="AE30" s="21"/>
      <c r="AF30" s="22"/>
      <c r="AG30" s="51"/>
      <c r="AH30" s="21"/>
      <c r="AI30" s="22"/>
      <c r="AJ30" s="51"/>
      <c r="AK30" s="21"/>
      <c r="AL30" s="22"/>
      <c r="AM30" s="51"/>
      <c r="AN30" s="21"/>
      <c r="AO30" s="22"/>
      <c r="AP30" s="51"/>
      <c r="AQ30" s="21"/>
      <c r="AR30" s="22"/>
      <c r="AS30" s="51"/>
      <c r="AT30" s="21"/>
      <c r="AU30" s="22"/>
      <c r="AV30" s="51"/>
      <c r="AW30" s="21"/>
      <c r="AX30" s="22"/>
      <c r="AY30" s="51"/>
      <c r="AZ30" s="21"/>
      <c r="BA30" s="22"/>
      <c r="BB30" s="51"/>
      <c r="BC30" s="21"/>
      <c r="BD30" s="22"/>
      <c r="BE30" s="51"/>
      <c r="BF30" s="21"/>
      <c r="BG30" s="22"/>
      <c r="BH30" s="51"/>
      <c r="BI30" s="21"/>
      <c r="BJ30" s="22"/>
      <c r="BK30" s="51"/>
      <c r="BL30" s="21"/>
      <c r="BM30" s="22"/>
      <c r="BN30" s="51"/>
      <c r="BO30" s="21"/>
      <c r="BP30" s="22"/>
      <c r="BQ30" s="51"/>
      <c r="BR30" s="21"/>
      <c r="BS30" s="22"/>
      <c r="BT30" s="51"/>
      <c r="BU30" s="21"/>
      <c r="BV30" s="22"/>
      <c r="BW30" s="51"/>
      <c r="BX30" s="21"/>
      <c r="BY30" s="22"/>
      <c r="BZ30" s="51"/>
      <c r="CA30" s="21"/>
      <c r="CB30" s="22"/>
      <c r="CC30" s="51"/>
      <c r="CD30" s="21"/>
      <c r="CE30" s="22"/>
      <c r="CF30" s="51"/>
      <c r="CG30" s="21"/>
      <c r="CH30" s="22"/>
      <c r="CI30" s="51"/>
      <c r="CJ30" s="21"/>
      <c r="CK30" s="22"/>
      <c r="CL30" s="51"/>
      <c r="CM30" s="21"/>
      <c r="CN30" s="22"/>
      <c r="CO30" s="51"/>
      <c r="CP30" s="21"/>
      <c r="CQ30" s="22"/>
      <c r="CR30" s="51"/>
      <c r="CS30" s="21"/>
      <c r="CT30" s="24"/>
      <c r="CU30" s="51"/>
      <c r="CV30" s="21"/>
      <c r="CW30" s="24"/>
      <c r="CX30" s="51"/>
      <c r="CY30" s="21"/>
      <c r="CZ30" s="22"/>
      <c r="DA30" s="51"/>
      <c r="DB30" s="21"/>
      <c r="DC30" s="22"/>
      <c r="DD30" s="51"/>
      <c r="DE30" s="21"/>
      <c r="DF30" s="22"/>
      <c r="DG30" s="51"/>
      <c r="DH30" s="21"/>
      <c r="DI30" s="22"/>
      <c r="DJ30" s="51"/>
      <c r="DK30" s="21"/>
      <c r="DL30" s="22"/>
      <c r="DM30" s="51"/>
      <c r="DN30" s="21"/>
      <c r="DO30" s="22"/>
      <c r="DP30" s="51"/>
      <c r="DQ30" s="21"/>
      <c r="DR30" s="22"/>
      <c r="DS30" s="51"/>
      <c r="DT30" s="21"/>
      <c r="DU30" s="22"/>
      <c r="DV30" s="51"/>
      <c r="DW30" s="21"/>
      <c r="DX30" s="22"/>
      <c r="DY30" s="51"/>
      <c r="DZ30" s="173"/>
      <c r="EA30" s="22"/>
    </row>
    <row r="31" spans="1:131" ht="15.75">
      <c r="A31" s="18">
        <v>21</v>
      </c>
      <c r="B31" s="19" t="s">
        <v>47</v>
      </c>
      <c r="C31" s="51"/>
      <c r="D31" s="21"/>
      <c r="E31" s="22"/>
      <c r="F31" s="50"/>
      <c r="G31" s="21"/>
      <c r="H31" s="24"/>
      <c r="I31" s="50"/>
      <c r="J31" s="21"/>
      <c r="K31" s="24"/>
      <c r="L31" s="51"/>
      <c r="M31" s="21"/>
      <c r="N31" s="22"/>
      <c r="O31" s="51"/>
      <c r="P31" s="21"/>
      <c r="Q31" s="22"/>
      <c r="R31" s="51"/>
      <c r="S31" s="21"/>
      <c r="T31" s="22"/>
      <c r="U31" s="51"/>
      <c r="V31" s="21"/>
      <c r="W31" s="22"/>
      <c r="X31" s="51"/>
      <c r="Y31" s="21"/>
      <c r="Z31" s="22"/>
      <c r="AA31" s="51"/>
      <c r="AB31" s="21"/>
      <c r="AC31" s="22"/>
      <c r="AD31" s="51"/>
      <c r="AE31" s="21"/>
      <c r="AF31" s="22"/>
      <c r="AG31" s="51"/>
      <c r="AH31" s="21"/>
      <c r="AI31" s="22"/>
      <c r="AJ31" s="51"/>
      <c r="AK31" s="21"/>
      <c r="AL31" s="22"/>
      <c r="AM31" s="51"/>
      <c r="AN31" s="21"/>
      <c r="AO31" s="22"/>
      <c r="AP31" s="51"/>
      <c r="AQ31" s="21"/>
      <c r="AR31" s="22"/>
      <c r="AS31" s="51"/>
      <c r="AT31" s="21"/>
      <c r="AU31" s="22"/>
      <c r="AV31" s="51"/>
      <c r="AW31" s="21"/>
      <c r="AX31" s="22"/>
      <c r="AY31" s="51"/>
      <c r="AZ31" s="21"/>
      <c r="BA31" s="22"/>
      <c r="BB31" s="51"/>
      <c r="BC31" s="21"/>
      <c r="BD31" s="22"/>
      <c r="BE31" s="51"/>
      <c r="BF31" s="21"/>
      <c r="BG31" s="22"/>
      <c r="BH31" s="51"/>
      <c r="BI31" s="21"/>
      <c r="BJ31" s="22"/>
      <c r="BK31" s="51"/>
      <c r="BL31" s="21"/>
      <c r="BM31" s="22"/>
      <c r="BN31" s="51"/>
      <c r="BO31" s="21"/>
      <c r="BP31" s="22"/>
      <c r="BQ31" s="51"/>
      <c r="BR31" s="21"/>
      <c r="BS31" s="22"/>
      <c r="BT31" s="51"/>
      <c r="BU31" s="21"/>
      <c r="BV31" s="22"/>
      <c r="BW31" s="51"/>
      <c r="BX31" s="21"/>
      <c r="BY31" s="22"/>
      <c r="BZ31" s="51"/>
      <c r="CA31" s="21"/>
      <c r="CB31" s="22"/>
      <c r="CC31" s="51"/>
      <c r="CD31" s="21"/>
      <c r="CE31" s="22"/>
      <c r="CF31" s="51"/>
      <c r="CG31" s="21"/>
      <c r="CH31" s="22"/>
      <c r="CI31" s="51"/>
      <c r="CJ31" s="21"/>
      <c r="CK31" s="22"/>
      <c r="CL31" s="51"/>
      <c r="CM31" s="21"/>
      <c r="CN31" s="22"/>
      <c r="CO31" s="51"/>
      <c r="CP31" s="21"/>
      <c r="CQ31" s="22"/>
      <c r="CR31" s="51"/>
      <c r="CS31" s="21"/>
      <c r="CT31" s="24"/>
      <c r="CU31" s="51"/>
      <c r="CV31" s="21"/>
      <c r="CW31" s="24"/>
      <c r="CX31" s="51"/>
      <c r="CY31" s="21"/>
      <c r="CZ31" s="22"/>
      <c r="DA31" s="51"/>
      <c r="DB31" s="21"/>
      <c r="DC31" s="22"/>
      <c r="DD31" s="51"/>
      <c r="DE31" s="21"/>
      <c r="DF31" s="22"/>
      <c r="DG31" s="51"/>
      <c r="DH31" s="21"/>
      <c r="DI31" s="22"/>
      <c r="DJ31" s="51"/>
      <c r="DK31" s="21"/>
      <c r="DL31" s="22"/>
      <c r="DM31" s="51"/>
      <c r="DN31" s="21"/>
      <c r="DO31" s="22"/>
      <c r="DP31" s="51"/>
      <c r="DQ31" s="21"/>
      <c r="DR31" s="22"/>
      <c r="DS31" s="51"/>
      <c r="DT31" s="21"/>
      <c r="DU31" s="22"/>
      <c r="DV31" s="51"/>
      <c r="DW31" s="21"/>
      <c r="DX31" s="22"/>
      <c r="DY31" s="51"/>
      <c r="DZ31" s="173"/>
      <c r="EA31" s="22"/>
    </row>
    <row r="32" spans="1:131" ht="15.75">
      <c r="A32" s="46">
        <v>22</v>
      </c>
      <c r="B32" s="47" t="s">
        <v>48</v>
      </c>
      <c r="C32" s="48"/>
      <c r="D32" s="49"/>
      <c r="E32" s="22"/>
      <c r="F32" s="50"/>
      <c r="G32" s="49"/>
      <c r="H32" s="33"/>
      <c r="I32" s="50"/>
      <c r="J32" s="49"/>
      <c r="K32" s="33"/>
      <c r="L32" s="48"/>
      <c r="M32" s="49"/>
      <c r="N32" s="22"/>
      <c r="O32" s="48"/>
      <c r="P32" s="49"/>
      <c r="Q32" s="22"/>
      <c r="R32" s="48"/>
      <c r="S32" s="49"/>
      <c r="T32" s="22"/>
      <c r="U32" s="48"/>
      <c r="V32" s="49"/>
      <c r="W32" s="22"/>
      <c r="X32" s="48"/>
      <c r="Y32" s="49"/>
      <c r="Z32" s="22"/>
      <c r="AA32" s="48"/>
      <c r="AB32" s="49"/>
      <c r="AC32" s="22"/>
      <c r="AD32" s="48"/>
      <c r="AE32" s="49"/>
      <c r="AF32" s="22"/>
      <c r="AG32" s="48"/>
      <c r="AH32" s="49"/>
      <c r="AI32" s="22"/>
      <c r="AJ32" s="48"/>
      <c r="AK32" s="49"/>
      <c r="AL32" s="22"/>
      <c r="AM32" s="48"/>
      <c r="AN32" s="49"/>
      <c r="AO32" s="22"/>
      <c r="AP32" s="48"/>
      <c r="AQ32" s="49"/>
      <c r="AR32" s="22"/>
      <c r="AS32" s="48"/>
      <c r="AT32" s="49"/>
      <c r="AU32" s="22"/>
      <c r="AV32" s="48"/>
      <c r="AW32" s="49"/>
      <c r="AX32" s="22"/>
      <c r="AY32" s="48"/>
      <c r="AZ32" s="49"/>
      <c r="BA32" s="22"/>
      <c r="BB32" s="48"/>
      <c r="BC32" s="49"/>
      <c r="BD32" s="22"/>
      <c r="BE32" s="48"/>
      <c r="BF32" s="49"/>
      <c r="BG32" s="22"/>
      <c r="BH32" s="48"/>
      <c r="BI32" s="49"/>
      <c r="BJ32" s="22"/>
      <c r="BK32" s="48"/>
      <c r="BL32" s="49"/>
      <c r="BM32" s="22"/>
      <c r="BN32" s="48"/>
      <c r="BO32" s="49"/>
      <c r="BP32" s="22"/>
      <c r="BQ32" s="48"/>
      <c r="BR32" s="49"/>
      <c r="BS32" s="22"/>
      <c r="BT32" s="48"/>
      <c r="BU32" s="49"/>
      <c r="BV32" s="22"/>
      <c r="BW32" s="48"/>
      <c r="BX32" s="49"/>
      <c r="BY32" s="22"/>
      <c r="BZ32" s="48"/>
      <c r="CA32" s="49"/>
      <c r="CB32" s="22"/>
      <c r="CC32" s="48"/>
      <c r="CD32" s="49"/>
      <c r="CE32" s="22"/>
      <c r="CF32" s="48"/>
      <c r="CG32" s="49"/>
      <c r="CH32" s="22"/>
      <c r="CI32" s="48"/>
      <c r="CJ32" s="49"/>
      <c r="CK32" s="22"/>
      <c r="CL32" s="48"/>
      <c r="CM32" s="49"/>
      <c r="CN32" s="22"/>
      <c r="CO32" s="48"/>
      <c r="CP32" s="49"/>
      <c r="CQ32" s="22"/>
      <c r="CR32" s="48"/>
      <c r="CS32" s="49"/>
      <c r="CT32" s="33"/>
      <c r="CU32" s="48"/>
      <c r="CV32" s="49"/>
      <c r="CW32" s="33"/>
      <c r="CX32" s="48"/>
      <c r="CY32" s="49"/>
      <c r="CZ32" s="22"/>
      <c r="DA32" s="48"/>
      <c r="DB32" s="49"/>
      <c r="DC32" s="136"/>
      <c r="DD32" s="48"/>
      <c r="DE32" s="49"/>
      <c r="DF32" s="22"/>
      <c r="DG32" s="48"/>
      <c r="DH32" s="49"/>
      <c r="DI32" s="22"/>
      <c r="DJ32" s="48"/>
      <c r="DK32" s="49"/>
      <c r="DL32" s="22"/>
      <c r="DM32" s="48"/>
      <c r="DN32" s="49"/>
      <c r="DO32" s="22"/>
      <c r="DP32" s="48"/>
      <c r="DQ32" s="49"/>
      <c r="DR32" s="22"/>
      <c r="DS32" s="48"/>
      <c r="DT32" s="49"/>
      <c r="DU32" s="22"/>
      <c r="DV32" s="48"/>
      <c r="DW32" s="49"/>
      <c r="DX32" s="22"/>
      <c r="DY32" s="48"/>
      <c r="DZ32" s="177"/>
      <c r="EA32" s="22"/>
    </row>
    <row r="33" spans="1:131" ht="16.5" thickBot="1">
      <c r="A33" s="28">
        <v>23</v>
      </c>
      <c r="B33" s="30" t="s">
        <v>60</v>
      </c>
      <c r="C33" s="58"/>
      <c r="D33" s="59"/>
      <c r="E33" s="137"/>
      <c r="F33" s="60"/>
      <c r="G33" s="59"/>
      <c r="H33" s="27"/>
      <c r="I33" s="60"/>
      <c r="J33" s="59"/>
      <c r="K33" s="27"/>
      <c r="L33" s="58"/>
      <c r="M33" s="59"/>
      <c r="N33" s="137"/>
      <c r="O33" s="58"/>
      <c r="P33" s="59"/>
      <c r="Q33" s="137"/>
      <c r="R33" s="58"/>
      <c r="S33" s="59"/>
      <c r="T33" s="137"/>
      <c r="U33" s="58"/>
      <c r="V33" s="59"/>
      <c r="W33" s="137"/>
      <c r="X33" s="58"/>
      <c r="Y33" s="59"/>
      <c r="Z33" s="137"/>
      <c r="AA33" s="58"/>
      <c r="AB33" s="59"/>
      <c r="AC33" s="137"/>
      <c r="AD33" s="58"/>
      <c r="AE33" s="59"/>
      <c r="AF33" s="137"/>
      <c r="AG33" s="58"/>
      <c r="AH33" s="59"/>
      <c r="AI33" s="137"/>
      <c r="AJ33" s="58"/>
      <c r="AK33" s="59"/>
      <c r="AL33" s="137"/>
      <c r="AM33" s="58"/>
      <c r="AN33" s="59"/>
      <c r="AO33" s="137"/>
      <c r="AP33" s="58"/>
      <c r="AQ33" s="59"/>
      <c r="AR33" s="137"/>
      <c r="AS33" s="58"/>
      <c r="AT33" s="59"/>
      <c r="AU33" s="137"/>
      <c r="AV33" s="58"/>
      <c r="AW33" s="59"/>
      <c r="AX33" s="137"/>
      <c r="AY33" s="58"/>
      <c r="AZ33" s="59"/>
      <c r="BA33" s="137"/>
      <c r="BB33" s="58"/>
      <c r="BC33" s="59"/>
      <c r="BD33" s="137"/>
      <c r="BE33" s="58"/>
      <c r="BF33" s="59"/>
      <c r="BG33" s="137"/>
      <c r="BH33" s="58"/>
      <c r="BI33" s="59"/>
      <c r="BJ33" s="137"/>
      <c r="BK33" s="58"/>
      <c r="BL33" s="59"/>
      <c r="BM33" s="137"/>
      <c r="BN33" s="58"/>
      <c r="BO33" s="59"/>
      <c r="BP33" s="137"/>
      <c r="BQ33" s="58"/>
      <c r="BR33" s="59"/>
      <c r="BS33" s="137"/>
      <c r="BT33" s="58"/>
      <c r="BU33" s="59"/>
      <c r="BV33" s="137"/>
      <c r="BW33" s="58"/>
      <c r="BX33" s="59"/>
      <c r="BY33" s="137"/>
      <c r="BZ33" s="58"/>
      <c r="CA33" s="59"/>
      <c r="CB33" s="137"/>
      <c r="CC33" s="58"/>
      <c r="CD33" s="59"/>
      <c r="CE33" s="137"/>
      <c r="CF33" s="58"/>
      <c r="CG33" s="59"/>
      <c r="CH33" s="137"/>
      <c r="CI33" s="58"/>
      <c r="CJ33" s="59"/>
      <c r="CK33" s="137"/>
      <c r="CL33" s="58"/>
      <c r="CM33" s="59"/>
      <c r="CN33" s="137"/>
      <c r="CO33" s="58"/>
      <c r="CP33" s="59"/>
      <c r="CQ33" s="137"/>
      <c r="CR33" s="58"/>
      <c r="CS33" s="59"/>
      <c r="CT33" s="27"/>
      <c r="CU33" s="58"/>
      <c r="CV33" s="59"/>
      <c r="CW33" s="27"/>
      <c r="CX33" s="58"/>
      <c r="CY33" s="59"/>
      <c r="CZ33" s="137"/>
      <c r="DA33" s="58"/>
      <c r="DB33" s="59"/>
      <c r="DC33" s="143"/>
      <c r="DD33" s="58"/>
      <c r="DE33" s="59"/>
      <c r="DF33" s="137"/>
      <c r="DG33" s="58"/>
      <c r="DH33" s="59"/>
      <c r="DI33" s="137"/>
      <c r="DJ33" s="58"/>
      <c r="DK33" s="59"/>
      <c r="DL33" s="137"/>
      <c r="DM33" s="58"/>
      <c r="DN33" s="59"/>
      <c r="DO33" s="137"/>
      <c r="DP33" s="58"/>
      <c r="DQ33" s="59"/>
      <c r="DR33" s="137"/>
      <c r="DS33" s="58"/>
      <c r="DT33" s="59"/>
      <c r="DU33" s="137"/>
      <c r="DV33" s="58"/>
      <c r="DW33" s="59"/>
      <c r="DX33" s="137"/>
      <c r="DY33" s="58"/>
      <c r="DZ33" s="182"/>
      <c r="EA33" s="137"/>
    </row>
    <row r="34" spans="1:131" s="94" customFormat="1" ht="16.5" thickBot="1">
      <c r="A34" s="40">
        <v>24</v>
      </c>
      <c r="B34" s="41" t="s">
        <v>51</v>
      </c>
      <c r="C34" s="42">
        <f>SUM(C31:C33)</f>
        <v>0</v>
      </c>
      <c r="D34" s="42">
        <f>SUM(D31:D33)</f>
        <v>0</v>
      </c>
      <c r="E34" s="161"/>
      <c r="F34" s="44">
        <f>SUM(F32:F33)</f>
        <v>0</v>
      </c>
      <c r="G34" s="43">
        <f>SUM(G32:G33)</f>
        <v>0</v>
      </c>
      <c r="H34" s="45"/>
      <c r="I34" s="44">
        <f t="shared" si="24"/>
        <v>0</v>
      </c>
      <c r="J34" s="43">
        <f t="shared" si="25"/>
        <v>0</v>
      </c>
      <c r="K34" s="45"/>
      <c r="L34" s="42">
        <f>SUM(L31:L33)</f>
        <v>0</v>
      </c>
      <c r="M34" s="42">
        <f>SUM(M31:M33)</f>
        <v>0</v>
      </c>
      <c r="N34" s="199">
        <f t="shared" ref="N34:P34" si="49">SUM(N31:N33)</f>
        <v>0</v>
      </c>
      <c r="O34" s="42">
        <f t="shared" si="49"/>
        <v>0</v>
      </c>
      <c r="P34" s="42">
        <f t="shared" si="49"/>
        <v>0</v>
      </c>
      <c r="Q34" s="161"/>
      <c r="R34" s="42">
        <f>SUM(R31:R33)</f>
        <v>0</v>
      </c>
      <c r="S34" s="42">
        <f>SUM(S31:S33)</f>
        <v>0</v>
      </c>
      <c r="T34" s="161"/>
      <c r="U34" s="42">
        <f>SUM(U31:U33)</f>
        <v>0</v>
      </c>
      <c r="V34" s="42">
        <f>SUM(V31:V33)</f>
        <v>0</v>
      </c>
      <c r="W34" s="161"/>
      <c r="X34" s="42">
        <f>SUM(X31:X33)</f>
        <v>0</v>
      </c>
      <c r="Y34" s="42">
        <f>SUM(Y31:Y33)</f>
        <v>0</v>
      </c>
      <c r="Z34" s="161"/>
      <c r="AA34" s="42">
        <f>SUM(AA31:AA33)</f>
        <v>0</v>
      </c>
      <c r="AB34" s="42">
        <f>SUM(AB31:AB33)</f>
        <v>0</v>
      </c>
      <c r="AC34" s="161"/>
      <c r="AD34" s="42">
        <f>SUM(AD31:AD33)</f>
        <v>0</v>
      </c>
      <c r="AE34" s="42">
        <f>SUM(AE31:AE33)</f>
        <v>0</v>
      </c>
      <c r="AF34" s="161"/>
      <c r="AG34" s="42">
        <f>SUM(AG31:AG33)</f>
        <v>0</v>
      </c>
      <c r="AH34" s="42">
        <f>SUM(AH31:AH33)</f>
        <v>0</v>
      </c>
      <c r="AI34" s="161"/>
      <c r="AJ34" s="42">
        <f>SUM(AJ31:AJ33)</f>
        <v>0</v>
      </c>
      <c r="AK34" s="42">
        <f>SUM(AK31:AK33)</f>
        <v>0</v>
      </c>
      <c r="AL34" s="161"/>
      <c r="AM34" s="42">
        <f t="shared" si="26"/>
        <v>0</v>
      </c>
      <c r="AN34" s="42">
        <f t="shared" si="27"/>
        <v>0</v>
      </c>
      <c r="AO34" s="161"/>
      <c r="AP34" s="42">
        <f>SUM(AP31:AP33)</f>
        <v>0</v>
      </c>
      <c r="AQ34" s="42">
        <f>SUM(AQ31:AQ33)</f>
        <v>0</v>
      </c>
      <c r="AR34" s="161"/>
      <c r="AS34" s="42">
        <f>SUM(AS31:AS33)</f>
        <v>0</v>
      </c>
      <c r="AT34" s="42">
        <f>SUM(AT31:AT33)</f>
        <v>0</v>
      </c>
      <c r="AU34" s="161"/>
      <c r="AV34" s="42">
        <f>SUM(AV31:AV33)</f>
        <v>0</v>
      </c>
      <c r="AW34" s="42">
        <f>SUM(AW31:AW33)</f>
        <v>0</v>
      </c>
      <c r="AX34" s="161"/>
      <c r="AY34" s="42">
        <f>SUM(AY31:AY33)</f>
        <v>0</v>
      </c>
      <c r="AZ34" s="42">
        <f>SUM(AZ31:AZ33)</f>
        <v>0</v>
      </c>
      <c r="BA34" s="161"/>
      <c r="BB34" s="42">
        <f>SUM(BB31:BB33)</f>
        <v>0</v>
      </c>
      <c r="BC34" s="42">
        <f>SUM(BC31:BC33)</f>
        <v>0</v>
      </c>
      <c r="BD34" s="161"/>
      <c r="BE34" s="42">
        <f>SUM(BE31:BE33)</f>
        <v>0</v>
      </c>
      <c r="BF34" s="42">
        <f>SUM(BF31:BF33)</f>
        <v>0</v>
      </c>
      <c r="BG34" s="161"/>
      <c r="BH34" s="42"/>
      <c r="BI34" s="42"/>
      <c r="BJ34" s="161"/>
      <c r="BK34" s="42">
        <f t="shared" si="28"/>
        <v>0</v>
      </c>
      <c r="BL34" s="42">
        <f t="shared" si="29"/>
        <v>0</v>
      </c>
      <c r="BM34" s="161"/>
      <c r="BN34" s="42">
        <f t="shared" si="30"/>
        <v>0</v>
      </c>
      <c r="BO34" s="42">
        <f t="shared" si="13"/>
        <v>0</v>
      </c>
      <c r="BP34" s="161"/>
      <c r="BQ34" s="42">
        <f>SUM(BQ31:BQ33)</f>
        <v>0</v>
      </c>
      <c r="BR34" s="42">
        <f>SUM(BR31:BR33)</f>
        <v>0</v>
      </c>
      <c r="BS34" s="161"/>
      <c r="BT34" s="42">
        <f>SUM(BT31:BT33)</f>
        <v>0</v>
      </c>
      <c r="BU34" s="42">
        <f>SUM(BU31:BU33)</f>
        <v>0</v>
      </c>
      <c r="BV34" s="161"/>
      <c r="BW34" s="42">
        <f>SUM(BW31:BW33)</f>
        <v>0</v>
      </c>
      <c r="BX34" s="42">
        <f>SUM(BX31:BX33)</f>
        <v>0</v>
      </c>
      <c r="BY34" s="161"/>
      <c r="BZ34" s="42">
        <f>SUM(BZ31:BZ33)</f>
        <v>0</v>
      </c>
      <c r="CA34" s="42">
        <f>SUM(CA31:CA33)</f>
        <v>0</v>
      </c>
      <c r="CB34" s="161"/>
      <c r="CC34" s="42">
        <f>SUM(CC31:CC33)</f>
        <v>0</v>
      </c>
      <c r="CD34" s="42">
        <f>SUM(CD31:CD33)</f>
        <v>0</v>
      </c>
      <c r="CE34" s="161"/>
      <c r="CF34" s="42">
        <f>SUM(CF31:CF33)</f>
        <v>0</v>
      </c>
      <c r="CG34" s="42">
        <f>SUM(CG31:CG33)</f>
        <v>0</v>
      </c>
      <c r="CH34" s="161"/>
      <c r="CI34" s="42">
        <f>SUM(CI31:CI33)</f>
        <v>0</v>
      </c>
      <c r="CJ34" s="42">
        <f>SUM(CJ31:CJ33)</f>
        <v>0</v>
      </c>
      <c r="CK34" s="161"/>
      <c r="CL34" s="42">
        <f>SUM(CL31:CL33)</f>
        <v>0</v>
      </c>
      <c r="CM34" s="42">
        <f>SUM(CM31:CM33)</f>
        <v>0</v>
      </c>
      <c r="CN34" s="161"/>
      <c r="CO34" s="42">
        <f>SUM(CO31:CO33)</f>
        <v>0</v>
      </c>
      <c r="CP34" s="42">
        <f>SUM(CP31:CP33)</f>
        <v>0</v>
      </c>
      <c r="CQ34" s="161"/>
      <c r="CR34" s="42"/>
      <c r="CS34" s="43"/>
      <c r="CT34" s="45"/>
      <c r="CU34" s="42"/>
      <c r="CV34" s="43"/>
      <c r="CW34" s="45"/>
      <c r="CX34" s="42"/>
      <c r="CY34" s="42"/>
      <c r="CZ34" s="161"/>
      <c r="DA34" s="42">
        <f t="shared" si="31"/>
        <v>0</v>
      </c>
      <c r="DB34" s="43">
        <f t="shared" si="32"/>
        <v>0</v>
      </c>
      <c r="DC34" s="45"/>
      <c r="DD34" s="42">
        <f>SUM(DD31:DD33)</f>
        <v>0</v>
      </c>
      <c r="DE34" s="42">
        <f>SUM(DE31:DE33)</f>
        <v>0</v>
      </c>
      <c r="DF34" s="161"/>
      <c r="DG34" s="42">
        <f>SUM(DG31:DG33)</f>
        <v>0</v>
      </c>
      <c r="DH34" s="42">
        <f>SUM(DH31:DH33)</f>
        <v>0</v>
      </c>
      <c r="DI34" s="161"/>
      <c r="DJ34" s="42">
        <f>SUM(DJ31:DJ33)</f>
        <v>0</v>
      </c>
      <c r="DK34" s="42">
        <f>SUM(DK31:DK33)</f>
        <v>0</v>
      </c>
      <c r="DL34" s="161"/>
      <c r="DM34" s="42">
        <f>SUM(DM31:DM33)</f>
        <v>0</v>
      </c>
      <c r="DN34" s="42">
        <f>SUM(DN31:DN33)</f>
        <v>0</v>
      </c>
      <c r="DO34" s="161"/>
      <c r="DP34" s="42">
        <f>SUM(DP31:DP33)</f>
        <v>0</v>
      </c>
      <c r="DQ34" s="42">
        <f>SUM(DQ31:DQ33)</f>
        <v>0</v>
      </c>
      <c r="DR34" s="161"/>
      <c r="DS34" s="42">
        <f>SUM(DS31:DS33)</f>
        <v>0</v>
      </c>
      <c r="DT34" s="42">
        <f>SUM(DT31:DT33)</f>
        <v>0</v>
      </c>
      <c r="DU34" s="161"/>
      <c r="DV34" s="42">
        <f>SUM(DV31:DV33)</f>
        <v>0</v>
      </c>
      <c r="DW34" s="42">
        <f>SUM(DW31:DW33)</f>
        <v>0</v>
      </c>
      <c r="DX34" s="161"/>
      <c r="DY34" s="42">
        <f t="shared" si="33"/>
        <v>0</v>
      </c>
      <c r="DZ34" s="183">
        <f t="shared" si="34"/>
        <v>0</v>
      </c>
      <c r="EA34" s="161"/>
    </row>
    <row r="35" spans="1:131" s="94" customFormat="1" ht="16.5" thickBot="1">
      <c r="A35" s="40">
        <v>25</v>
      </c>
      <c r="B35" s="41" t="s">
        <v>42</v>
      </c>
      <c r="C35" s="42"/>
      <c r="D35" s="43"/>
      <c r="E35" s="161"/>
      <c r="F35" s="44"/>
      <c r="G35" s="43"/>
      <c r="H35" s="45"/>
      <c r="I35" s="44">
        <f t="shared" si="24"/>
        <v>0</v>
      </c>
      <c r="J35" s="43">
        <f t="shared" si="25"/>
        <v>0</v>
      </c>
      <c r="K35" s="45"/>
      <c r="L35" s="42"/>
      <c r="M35" s="43"/>
      <c r="N35" s="161"/>
      <c r="O35" s="42"/>
      <c r="P35" s="43"/>
      <c r="Q35" s="161"/>
      <c r="R35" s="42"/>
      <c r="S35" s="43"/>
      <c r="T35" s="161"/>
      <c r="U35" s="42"/>
      <c r="V35" s="43"/>
      <c r="W35" s="161"/>
      <c r="X35" s="42"/>
      <c r="Y35" s="43"/>
      <c r="Z35" s="161"/>
      <c r="AA35" s="42"/>
      <c r="AB35" s="43"/>
      <c r="AC35" s="161"/>
      <c r="AD35" s="42"/>
      <c r="AE35" s="43"/>
      <c r="AF35" s="161"/>
      <c r="AG35" s="42"/>
      <c r="AH35" s="43"/>
      <c r="AI35" s="161"/>
      <c r="AJ35" s="42"/>
      <c r="AK35" s="43"/>
      <c r="AL35" s="161"/>
      <c r="AM35" s="42"/>
      <c r="AN35" s="43"/>
      <c r="AO35" s="161"/>
      <c r="AP35" s="42"/>
      <c r="AQ35" s="43"/>
      <c r="AR35" s="161"/>
      <c r="AS35" s="42"/>
      <c r="AT35" s="43"/>
      <c r="AU35" s="161"/>
      <c r="AV35" s="42"/>
      <c r="AW35" s="43"/>
      <c r="AX35" s="161"/>
      <c r="AY35" s="42"/>
      <c r="AZ35" s="43"/>
      <c r="BA35" s="161"/>
      <c r="BB35" s="42"/>
      <c r="BC35" s="43"/>
      <c r="BD35" s="161"/>
      <c r="BE35" s="42"/>
      <c r="BF35" s="43"/>
      <c r="BG35" s="161"/>
      <c r="BH35" s="42"/>
      <c r="BI35" s="43"/>
      <c r="BJ35" s="161"/>
      <c r="BK35" s="42"/>
      <c r="BL35" s="43"/>
      <c r="BM35" s="161"/>
      <c r="BN35" s="42"/>
      <c r="BO35" s="43"/>
      <c r="BP35" s="161"/>
      <c r="BQ35" s="42"/>
      <c r="BR35" s="43"/>
      <c r="BS35" s="161"/>
      <c r="BT35" s="42"/>
      <c r="BU35" s="43"/>
      <c r="BV35" s="161"/>
      <c r="BW35" s="42"/>
      <c r="BX35" s="43"/>
      <c r="BY35" s="161"/>
      <c r="BZ35" s="42"/>
      <c r="CA35" s="43"/>
      <c r="CB35" s="161"/>
      <c r="CC35" s="42"/>
      <c r="CD35" s="43">
        <f t="shared" ref="CC35:CD37" si="50">SUM(BU35+BX35+CA35)</f>
        <v>0</v>
      </c>
      <c r="CE35" s="161"/>
      <c r="CF35" s="42"/>
      <c r="CG35" s="43"/>
      <c r="CH35" s="161"/>
      <c r="CI35" s="42"/>
      <c r="CJ35" s="43"/>
      <c r="CK35" s="161"/>
      <c r="CL35" s="42"/>
      <c r="CM35" s="43"/>
      <c r="CN35" s="161"/>
      <c r="CO35" s="42"/>
      <c r="CP35" s="43"/>
      <c r="CQ35" s="161"/>
      <c r="CR35" s="42"/>
      <c r="CS35" s="43"/>
      <c r="CT35" s="45"/>
      <c r="CU35" s="42"/>
      <c r="CV35" s="43"/>
      <c r="CW35" s="45"/>
      <c r="CX35" s="42"/>
      <c r="CY35" s="43"/>
      <c r="CZ35" s="161"/>
      <c r="DA35" s="42"/>
      <c r="DB35" s="43"/>
      <c r="DC35" s="45"/>
      <c r="DD35" s="42"/>
      <c r="DE35" s="43"/>
      <c r="DF35" s="161"/>
      <c r="DG35" s="42"/>
      <c r="DH35" s="43"/>
      <c r="DI35" s="161"/>
      <c r="DJ35" s="42"/>
      <c r="DK35" s="43"/>
      <c r="DL35" s="161"/>
      <c r="DM35" s="42"/>
      <c r="DN35" s="43"/>
      <c r="DO35" s="161"/>
      <c r="DP35" s="42"/>
      <c r="DQ35" s="43"/>
      <c r="DR35" s="161"/>
      <c r="DS35" s="42"/>
      <c r="DT35" s="43"/>
      <c r="DU35" s="161"/>
      <c r="DV35" s="42">
        <f t="shared" ref="DV35:DW37" si="51">SUM(DS35+DP35+DM35+DJ35+DG35+DD35)</f>
        <v>0</v>
      </c>
      <c r="DW35" s="43">
        <f t="shared" si="51"/>
        <v>0</v>
      </c>
      <c r="DX35" s="161"/>
      <c r="DY35" s="42"/>
      <c r="DZ35" s="181"/>
      <c r="EA35" s="161"/>
    </row>
    <row r="36" spans="1:131" ht="15.75">
      <c r="A36" s="46">
        <v>26</v>
      </c>
      <c r="B36" s="47" t="s">
        <v>11</v>
      </c>
      <c r="C36" s="48"/>
      <c r="D36" s="49"/>
      <c r="E36" s="136"/>
      <c r="F36" s="50"/>
      <c r="G36" s="49"/>
      <c r="H36" s="33"/>
      <c r="I36" s="50">
        <f t="shared" si="24"/>
        <v>0</v>
      </c>
      <c r="J36" s="49">
        <f t="shared" si="25"/>
        <v>0</v>
      </c>
      <c r="K36" s="33"/>
      <c r="L36" s="48"/>
      <c r="M36" s="49"/>
      <c r="N36" s="136"/>
      <c r="O36" s="48"/>
      <c r="P36" s="49"/>
      <c r="Q36" s="136"/>
      <c r="R36" s="48"/>
      <c r="S36" s="49"/>
      <c r="T36" s="136"/>
      <c r="U36" s="48"/>
      <c r="V36" s="49"/>
      <c r="W36" s="136"/>
      <c r="X36" s="48"/>
      <c r="Y36" s="49"/>
      <c r="Z36" s="136"/>
      <c r="AA36" s="48"/>
      <c r="AB36" s="49"/>
      <c r="AC36" s="136"/>
      <c r="AD36" s="48"/>
      <c r="AE36" s="49"/>
      <c r="AF36" s="136"/>
      <c r="AG36" s="48"/>
      <c r="AH36" s="49"/>
      <c r="AI36" s="136"/>
      <c r="AJ36" s="48"/>
      <c r="AK36" s="49"/>
      <c r="AL36" s="136"/>
      <c r="AM36" s="48"/>
      <c r="AN36" s="49"/>
      <c r="AO36" s="136"/>
      <c r="AP36" s="48"/>
      <c r="AQ36" s="49"/>
      <c r="AR36" s="136"/>
      <c r="AS36" s="48"/>
      <c r="AT36" s="49"/>
      <c r="AU36" s="136"/>
      <c r="AV36" s="48"/>
      <c r="AW36" s="49"/>
      <c r="AX36" s="136"/>
      <c r="AY36" s="48"/>
      <c r="AZ36" s="49"/>
      <c r="BA36" s="136"/>
      <c r="BB36" s="48"/>
      <c r="BC36" s="49"/>
      <c r="BD36" s="136"/>
      <c r="BE36" s="48"/>
      <c r="BF36" s="49"/>
      <c r="BG36" s="136"/>
      <c r="BH36" s="48"/>
      <c r="BI36" s="49"/>
      <c r="BJ36" s="136"/>
      <c r="BK36" s="48"/>
      <c r="BL36" s="49"/>
      <c r="BM36" s="136"/>
      <c r="BN36" s="48"/>
      <c r="BO36" s="49"/>
      <c r="BP36" s="136"/>
      <c r="BQ36" s="48"/>
      <c r="BR36" s="49"/>
      <c r="BS36" s="136"/>
      <c r="BT36" s="48"/>
      <c r="BU36" s="49"/>
      <c r="BV36" s="136"/>
      <c r="BW36" s="48"/>
      <c r="BX36" s="49"/>
      <c r="BY36" s="136"/>
      <c r="BZ36" s="48"/>
      <c r="CA36" s="49"/>
      <c r="CB36" s="136"/>
      <c r="CC36" s="48"/>
      <c r="CD36" s="49"/>
      <c r="CE36" s="136"/>
      <c r="CF36" s="48"/>
      <c r="CG36" s="49"/>
      <c r="CH36" s="136"/>
      <c r="CI36" s="48"/>
      <c r="CJ36" s="49"/>
      <c r="CK36" s="136"/>
      <c r="CL36" s="48"/>
      <c r="CM36" s="49"/>
      <c r="CN36" s="136"/>
      <c r="CO36" s="48"/>
      <c r="CP36" s="49"/>
      <c r="CQ36" s="136"/>
      <c r="CR36" s="48"/>
      <c r="CS36" s="49"/>
      <c r="CT36" s="33"/>
      <c r="CU36" s="48"/>
      <c r="CV36" s="49"/>
      <c r="CW36" s="33"/>
      <c r="CX36" s="48"/>
      <c r="CY36" s="49"/>
      <c r="CZ36" s="136"/>
      <c r="DA36" s="48"/>
      <c r="DB36" s="49"/>
      <c r="DC36" s="136"/>
      <c r="DD36" s="48"/>
      <c r="DE36" s="49"/>
      <c r="DF36" s="136"/>
      <c r="DG36" s="48"/>
      <c r="DH36" s="49"/>
      <c r="DI36" s="136"/>
      <c r="DJ36" s="48"/>
      <c r="DK36" s="49"/>
      <c r="DL36" s="136"/>
      <c r="DM36" s="48"/>
      <c r="DN36" s="49"/>
      <c r="DO36" s="136"/>
      <c r="DP36" s="48"/>
      <c r="DQ36" s="49"/>
      <c r="DR36" s="136"/>
      <c r="DS36" s="48"/>
      <c r="DT36" s="49"/>
      <c r="DU36" s="136"/>
      <c r="DV36" s="48"/>
      <c r="DW36" s="49"/>
      <c r="DX36" s="136"/>
      <c r="DY36" s="48"/>
      <c r="DZ36" s="177"/>
      <c r="EA36" s="136"/>
    </row>
    <row r="37" spans="1:131" ht="16.5" thickBot="1">
      <c r="A37" s="46">
        <v>27</v>
      </c>
      <c r="B37" s="47" t="s">
        <v>12</v>
      </c>
      <c r="C37" s="106"/>
      <c r="D37" s="14"/>
      <c r="E37" s="137"/>
      <c r="F37" s="50"/>
      <c r="G37" s="49"/>
      <c r="H37" s="33"/>
      <c r="I37" s="50">
        <f t="shared" si="24"/>
        <v>0</v>
      </c>
      <c r="J37" s="49">
        <f t="shared" si="25"/>
        <v>0</v>
      </c>
      <c r="K37" s="33"/>
      <c r="L37" s="106"/>
      <c r="M37" s="14"/>
      <c r="N37" s="137"/>
      <c r="O37" s="106"/>
      <c r="P37" s="14"/>
      <c r="Q37" s="137"/>
      <c r="R37" s="106"/>
      <c r="S37" s="14"/>
      <c r="T37" s="137"/>
      <c r="U37" s="106"/>
      <c r="V37" s="14"/>
      <c r="W37" s="137"/>
      <c r="X37" s="106"/>
      <c r="Y37" s="14"/>
      <c r="Z37" s="137"/>
      <c r="AA37" s="106"/>
      <c r="AB37" s="14"/>
      <c r="AC37" s="137"/>
      <c r="AD37" s="106"/>
      <c r="AE37" s="14"/>
      <c r="AF37" s="137"/>
      <c r="AG37" s="106"/>
      <c r="AH37" s="14"/>
      <c r="AI37" s="137"/>
      <c r="AJ37" s="106"/>
      <c r="AK37" s="14"/>
      <c r="AL37" s="137"/>
      <c r="AM37" s="106"/>
      <c r="AN37" s="14"/>
      <c r="AO37" s="137"/>
      <c r="AP37" s="106"/>
      <c r="AQ37" s="14"/>
      <c r="AR37" s="137"/>
      <c r="AS37" s="106"/>
      <c r="AT37" s="14"/>
      <c r="AU37" s="137"/>
      <c r="AV37" s="106"/>
      <c r="AW37" s="14"/>
      <c r="AX37" s="137"/>
      <c r="AY37" s="106"/>
      <c r="AZ37" s="14"/>
      <c r="BA37" s="137"/>
      <c r="BB37" s="106"/>
      <c r="BC37" s="14"/>
      <c r="BD37" s="137"/>
      <c r="BE37" s="106"/>
      <c r="BF37" s="14"/>
      <c r="BG37" s="137"/>
      <c r="BH37" s="106"/>
      <c r="BI37" s="14"/>
      <c r="BJ37" s="137"/>
      <c r="BK37" s="106"/>
      <c r="BL37" s="14"/>
      <c r="BM37" s="137"/>
      <c r="BN37" s="106"/>
      <c r="BO37" s="14"/>
      <c r="BP37" s="137"/>
      <c r="BQ37" s="106"/>
      <c r="BR37" s="14"/>
      <c r="BS37" s="137"/>
      <c r="BT37" s="106"/>
      <c r="BU37" s="14"/>
      <c r="BV37" s="137"/>
      <c r="BW37" s="106"/>
      <c r="BX37" s="14"/>
      <c r="BY37" s="137"/>
      <c r="BZ37" s="106"/>
      <c r="CA37" s="14"/>
      <c r="CB37" s="137"/>
      <c r="CC37" s="106"/>
      <c r="CD37" s="14"/>
      <c r="CE37" s="137"/>
      <c r="CF37" s="106"/>
      <c r="CG37" s="14"/>
      <c r="CH37" s="137"/>
      <c r="CI37" s="106"/>
      <c r="CJ37" s="14"/>
      <c r="CK37" s="137"/>
      <c r="CL37" s="106"/>
      <c r="CM37" s="14"/>
      <c r="CN37" s="137"/>
      <c r="CO37" s="106"/>
      <c r="CP37" s="14"/>
      <c r="CQ37" s="137"/>
      <c r="CR37" s="48"/>
      <c r="CS37" s="49"/>
      <c r="CT37" s="33"/>
      <c r="CU37" s="48"/>
      <c r="CV37" s="49"/>
      <c r="CW37" s="33"/>
      <c r="CX37" s="106"/>
      <c r="CY37" s="14"/>
      <c r="CZ37" s="137"/>
      <c r="DA37" s="48"/>
      <c r="DB37" s="49"/>
      <c r="DC37" s="143"/>
      <c r="DD37" s="106"/>
      <c r="DE37" s="14"/>
      <c r="DF37" s="137"/>
      <c r="DG37" s="106"/>
      <c r="DH37" s="14"/>
      <c r="DI37" s="137"/>
      <c r="DJ37" s="106"/>
      <c r="DK37" s="14"/>
      <c r="DL37" s="137"/>
      <c r="DM37" s="106"/>
      <c r="DN37" s="14"/>
      <c r="DO37" s="137"/>
      <c r="DP37" s="106"/>
      <c r="DQ37" s="14"/>
      <c r="DR37" s="137"/>
      <c r="DS37" s="106"/>
      <c r="DT37" s="14"/>
      <c r="DU37" s="137"/>
      <c r="DV37" s="106"/>
      <c r="DW37" s="14"/>
      <c r="DX37" s="137"/>
      <c r="DY37" s="106"/>
      <c r="DZ37" s="176"/>
      <c r="EA37" s="137"/>
    </row>
    <row r="38" spans="1:131" s="94" customFormat="1" ht="16.5" thickBot="1">
      <c r="A38" s="40">
        <v>28</v>
      </c>
      <c r="B38" s="41" t="s">
        <v>49</v>
      </c>
      <c r="C38" s="153">
        <f>C17+C26+C27+C28+C29+C30+C34+C35+C36+C37</f>
        <v>38102</v>
      </c>
      <c r="D38" s="44">
        <f>D17+D26+D27+D28+D29+D30+D31+D34+D35+D36+D37</f>
        <v>32282</v>
      </c>
      <c r="E38" s="161">
        <f>SUM(D38/C38)</f>
        <v>0.84725211274998691</v>
      </c>
      <c r="F38" s="44">
        <f>F17+F26+F27+F28+F29+F30+F31+F34+F35+F36+F37</f>
        <v>46351</v>
      </c>
      <c r="G38" s="43">
        <f>G17+G26+G27+G28+G29+G30+G31+G34+G35+G36+G37</f>
        <v>43249</v>
      </c>
      <c r="H38" s="45">
        <f>SUM(G38/F38)</f>
        <v>0.93307587754309507</v>
      </c>
      <c r="I38" s="44">
        <f t="shared" si="24"/>
        <v>84453</v>
      </c>
      <c r="J38" s="43">
        <f t="shared" si="25"/>
        <v>75531</v>
      </c>
      <c r="K38" s="45">
        <f>SUM(J38/I38)</f>
        <v>0.89435544030407443</v>
      </c>
      <c r="L38" s="153">
        <f>L17+L26+L27+L28+L29+L30+L34+L35+L36+L37</f>
        <v>43148</v>
      </c>
      <c r="M38" s="44">
        <f>M17+M26+M27+M28+M29+M30+M31+M34+M35+M36+M37</f>
        <v>45947</v>
      </c>
      <c r="N38" s="161">
        <f>SUM(M38/L38)</f>
        <v>1.0648697506257532</v>
      </c>
      <c r="O38" s="153">
        <f>O17+O26+O27+O28+O29+O30+O34+O35+O36+O37</f>
        <v>6099</v>
      </c>
      <c r="P38" s="44">
        <f>P17+P26+P27+P28+P29+P30+P31+P34+P35+P36+P37</f>
        <v>0</v>
      </c>
      <c r="Q38" s="161">
        <f>SUM(P38/O38)</f>
        <v>0</v>
      </c>
      <c r="R38" s="153">
        <f>R17+R26+R27+R28+R29+R30+R34+R35+R36+R37</f>
        <v>22347</v>
      </c>
      <c r="S38" s="44">
        <f>S17+S26+S27+S28+S29+S30+S31+S34+S35+S36+S37</f>
        <v>19535</v>
      </c>
      <c r="T38" s="161">
        <f>SUM(S38/R38)</f>
        <v>0.87416655479482708</v>
      </c>
      <c r="U38" s="153">
        <f>U17+U26+U27+U28+U29+U30+U34+U35+U36+U37</f>
        <v>34822</v>
      </c>
      <c r="V38" s="44">
        <f>V17+V26+V27+V28+V29+V30+V31+V34+V35+V36+V37</f>
        <v>29211</v>
      </c>
      <c r="W38" s="161">
        <f>SUM(V38/U38)</f>
        <v>0.83886623399000637</v>
      </c>
      <c r="X38" s="153">
        <f>X17+X26+X27+X28+X29+X30+X34+X35+X36+X37</f>
        <v>12394</v>
      </c>
      <c r="Y38" s="44">
        <f>Y17+Y26+Y27+Y28+Y29+Y30+Y31+Y34+Y35+Y36+Y37</f>
        <v>7678</v>
      </c>
      <c r="Z38" s="161">
        <f>SUM(Y38/X38)</f>
        <v>0.61949330321123119</v>
      </c>
      <c r="AA38" s="153">
        <f>AA17+AA26+AA27+AA28+AA29+AA30+AA34+AA35+AA36+AA37</f>
        <v>22821</v>
      </c>
      <c r="AB38" s="44">
        <f>AB17+AB26+AB27+AB28+AB29+AB30+AB31+AB34+AB35+AB36+AB37</f>
        <v>21970</v>
      </c>
      <c r="AC38" s="161">
        <f>SUM(AB38/AA38)</f>
        <v>0.96270978484728975</v>
      </c>
      <c r="AD38" s="153">
        <f>AD17+AD26+AD27+AD28+AD29+AD30+AD34+AD35+AD36+AD37</f>
        <v>46641</v>
      </c>
      <c r="AE38" s="44">
        <f>AE17+AE26+AE27+AE28+AE29+AE30+AE31+AE34+AE35+AE36+AE37</f>
        <v>56210</v>
      </c>
      <c r="AF38" s="161">
        <f>SUM(AE38/AD38)</f>
        <v>1.2051628395617591</v>
      </c>
      <c r="AG38" s="153">
        <f>AG17+AG26+AG27+AG28+AG29+AG30+AG34+AG35+AG36+AG37</f>
        <v>23895</v>
      </c>
      <c r="AH38" s="44">
        <f>AH17+AH26+AH27+AH28+AH29+AH30+AH31+AH34+AH35+AH36+AH37</f>
        <v>37529</v>
      </c>
      <c r="AI38" s="161">
        <f>SUM(AH38/AG38)</f>
        <v>1.5705796191671897</v>
      </c>
      <c r="AJ38" s="153">
        <f>AJ17+AJ26+AJ27+AJ28+AJ29+AJ30+AJ34+AJ35+AJ36+AJ37</f>
        <v>4442</v>
      </c>
      <c r="AK38" s="44">
        <f>AK17+AK26+AK27+AK28+AK29+AK30+AK31+AK34+AK35+AK36+AK37</f>
        <v>4442</v>
      </c>
      <c r="AL38" s="161">
        <f>SUM(AK38/AJ38)</f>
        <v>1</v>
      </c>
      <c r="AM38" s="153">
        <f t="shared" si="26"/>
        <v>145015</v>
      </c>
      <c r="AN38" s="44">
        <f t="shared" si="27"/>
        <v>157040</v>
      </c>
      <c r="AO38" s="161">
        <f>SUM(AN38/AM38)</f>
        <v>1.0829224562976243</v>
      </c>
      <c r="AP38" s="153">
        <f>AP17+AP26+AP27+AP28+AP29+AP30+AP34+AP35+AP36+AP37</f>
        <v>25881</v>
      </c>
      <c r="AQ38" s="44">
        <f>AQ17+AQ26+AQ27+AQ28+AQ29+AQ30+AQ31+AQ34+AQ35+AQ36+AQ37</f>
        <v>23119</v>
      </c>
      <c r="AR38" s="161">
        <f>SUM(AQ38/AP38)</f>
        <v>0.89328078513195008</v>
      </c>
      <c r="AS38" s="153">
        <f>AS17+AS26+AS27+AS28+AS29+AS30+AS34+AS35+AS36+AS37</f>
        <v>36833</v>
      </c>
      <c r="AT38" s="44">
        <f>AT17+AT26+AT27+AT28+AT29+AT30+AT31+AT34+AT35+AT36+AT37</f>
        <v>37162</v>
      </c>
      <c r="AU38" s="161">
        <f>SUM(AT38/AS38)</f>
        <v>1.0089322075312899</v>
      </c>
      <c r="AV38" s="153">
        <f>AV17+AV26+AV27+AV28+AV29+AV30+AV34+AV35+AV36+AV37</f>
        <v>11479</v>
      </c>
      <c r="AW38" s="44">
        <f>AW17+AW26+AW27+AW28+AW29+AW30+AW31+AW34+AW35+AW36+AW37</f>
        <v>10342</v>
      </c>
      <c r="AX38" s="161">
        <f>SUM(AW38/AV38)</f>
        <v>0.90094956006620786</v>
      </c>
      <c r="AY38" s="153">
        <f>AY17+AY26+AY27+AY28+AY29+AY30+AY34+AY35+AY36+AY37</f>
        <v>59579</v>
      </c>
      <c r="AZ38" s="44">
        <f>AZ17+AZ26+AZ27+AZ28+AZ29+AZ30+AZ31+AZ34+AZ35+AZ36+AZ37</f>
        <v>55582</v>
      </c>
      <c r="BA38" s="161">
        <f>SUM(AZ38/AY38)</f>
        <v>0.93291260343409588</v>
      </c>
      <c r="BB38" s="153">
        <f>BB17+BB26+BB27+BB28+BB29+BB30+BB34+BB35+BB36+BB37</f>
        <v>36871</v>
      </c>
      <c r="BC38" s="44">
        <f>BC17+BC26+BC27+BC28+BC29+BC30+BC31+BC34+BC35+BC36+BC37</f>
        <v>58232</v>
      </c>
      <c r="BD38" s="161">
        <f>SUM(BC38/BB38)</f>
        <v>1.5793442000488189</v>
      </c>
      <c r="BE38" s="153">
        <f>BE17+BE26+BE27+BE28+BE29+BE30+BE34+BE35+BE36+BE37</f>
        <v>4089</v>
      </c>
      <c r="BF38" s="44">
        <f>BF17+BF26+BF27+BF28+BF29+BF30+BF31+BF34+BF35+BF36+BF37</f>
        <v>4089</v>
      </c>
      <c r="BG38" s="161">
        <f>SUM(BF38/BE38)</f>
        <v>1</v>
      </c>
      <c r="BH38" s="153">
        <f>BH17+BH26+BH27+BH28+BH29+BH30+BH34+BH35+BH36+BH37</f>
        <v>30311</v>
      </c>
      <c r="BI38" s="44">
        <f>BI17+BI26+BI27+BI28+BI29+BI30+BI31+BI34+BI35+BI36+BI37</f>
        <v>0</v>
      </c>
      <c r="BJ38" s="161">
        <f>SUM(BI38/BH38)</f>
        <v>0</v>
      </c>
      <c r="BK38" s="153">
        <f t="shared" si="28"/>
        <v>205043</v>
      </c>
      <c r="BL38" s="44">
        <f t="shared" si="29"/>
        <v>188526</v>
      </c>
      <c r="BM38" s="161">
        <f>SUM(BL38/BK38)</f>
        <v>0.91944616495076648</v>
      </c>
      <c r="BN38" s="153">
        <f t="shared" si="30"/>
        <v>506105</v>
      </c>
      <c r="BO38" s="44">
        <f t="shared" si="13"/>
        <v>486579</v>
      </c>
      <c r="BP38" s="161">
        <f>SUM(BO38/BN38)</f>
        <v>0.96141907311723851</v>
      </c>
      <c r="BQ38" s="153">
        <f>BQ17+BQ26+BQ27+BQ28+BQ29+BQ30+BQ34+BQ35+BQ36+BQ37</f>
        <v>136778</v>
      </c>
      <c r="BR38" s="44">
        <f>BR17+BR26+BR27+BR28+BR29+BR30+BR31+BR34+BR35+BR36+BR37</f>
        <v>106686</v>
      </c>
      <c r="BS38" s="161">
        <f>SUM(BR38/BQ38)</f>
        <v>0.77999385866148063</v>
      </c>
      <c r="BT38" s="153">
        <f>BT17+BT26+BT27+BT28+BT29+BT30+BT34+BT35+BT36+BT37</f>
        <v>79167</v>
      </c>
      <c r="BU38" s="44">
        <f>BU17+BU26+BU27+BU28+BU29+BU30+BU31+BU34+BU35+BU36+BU37</f>
        <v>74790</v>
      </c>
      <c r="BV38" s="161">
        <f>SUM(BU38/BT38)</f>
        <v>0.94471181173974006</v>
      </c>
      <c r="BW38" s="153">
        <f>BW17+BW26+BW27+BW28+BW29+BW30+BW34+BW35+BW36+BW37</f>
        <v>31565</v>
      </c>
      <c r="BX38" s="44">
        <f>BX17+BX26+BX27+BX28+BX29+BX30+BX31+BX34+BX35+BX36+BX37</f>
        <v>29792</v>
      </c>
      <c r="BY38" s="161">
        <f>SUM(BX38/BW38)</f>
        <v>0.94383019166798665</v>
      </c>
      <c r="BZ38" s="153">
        <f>BZ17+BZ26+BZ27+BZ28+BZ29+BZ30+BZ34+BZ35+BZ36+BZ37</f>
        <v>62290</v>
      </c>
      <c r="CA38" s="44">
        <f>CA17+CA26+CA27+CA28+CA29+CA30+CA31+CA34+CA35+CA36+CA37</f>
        <v>58419</v>
      </c>
      <c r="CB38" s="161">
        <f>SUM(CA38/BZ38)</f>
        <v>0.93785519344999202</v>
      </c>
      <c r="CC38" s="153">
        <f>CC17+CC26+CC27+CC28+CC29+CC30+CC34+CC35+CC36+CC37</f>
        <v>173022</v>
      </c>
      <c r="CD38" s="44">
        <f>CD17+CD26+CD27+CD28+CD29+CD30+CD31+CD34+CD35+CD36+CD37</f>
        <v>163001</v>
      </c>
      <c r="CE38" s="161">
        <f>SUM(CD38/CC38)</f>
        <v>0.94208250973864593</v>
      </c>
      <c r="CF38" s="153">
        <f>CF17+CF26+CF27+CF28+CF29+CF30+CF34+CF35+CF36+CF37</f>
        <v>26867</v>
      </c>
      <c r="CG38" s="44">
        <f>CG17+CG26+CG27+CG28+CG29+CG30+CG31+CG34+CG35+CG36+CG37</f>
        <v>22640</v>
      </c>
      <c r="CH38" s="161">
        <f>SUM(CG38/CF38)</f>
        <v>0.84266944578851377</v>
      </c>
      <c r="CI38" s="153">
        <f>CI17+CI26+CI27+CI28+CI29+CI30+CI34+CI35+CI36+CI37</f>
        <v>34341</v>
      </c>
      <c r="CJ38" s="44">
        <f>CJ17+CJ26+CJ27+CJ28+CJ29+CJ30+CJ31+CJ34+CJ35+CJ36+CJ37</f>
        <v>47042</v>
      </c>
      <c r="CK38" s="161">
        <f>SUM(CJ38/CI38)</f>
        <v>1.3698494510934451</v>
      </c>
      <c r="CL38" s="153">
        <f>CL17+CL26+CL27+CL28+CL29+CL30+CL34+CL35+CL36+CL37</f>
        <v>61208</v>
      </c>
      <c r="CM38" s="44">
        <f>CM17+CM26+CM27+CM28+CM29+CM30+CM31+CM34+CM35+CM36+CM37</f>
        <v>69682</v>
      </c>
      <c r="CN38" s="161">
        <f>SUM(CM38/CL38)</f>
        <v>1.1384459547771533</v>
      </c>
      <c r="CO38" s="153">
        <f>CO17+CO26+CO27+CO28+CO29+CO30+CO34+CO35+CO36+CO37</f>
        <v>73411</v>
      </c>
      <c r="CP38" s="44">
        <f>CP17+CP26+CP27+CP28+CP29+CP30+CP31+CP34+CP35+CP36+CP37</f>
        <v>78645</v>
      </c>
      <c r="CQ38" s="161">
        <f>SUM(CP38/CO38)</f>
        <v>1.0712972170383186</v>
      </c>
      <c r="CR38" s="153">
        <f t="shared" ref="CR38" si="52">CR17+CR26+CR27+CR28+CR29+CR30+CR34+CR35+CR36+CR37</f>
        <v>0</v>
      </c>
      <c r="CS38" s="44">
        <f t="shared" ref="CS38" si="53">CS17+CS26+CS27+CS28+CS29+CS30+CS31+CS34+CS35+CS36+CS37</f>
        <v>0</v>
      </c>
      <c r="CT38" s="161" t="e">
        <f t="shared" ref="CT38" si="54">SUM(CS38/CR38)</f>
        <v>#DIV/0!</v>
      </c>
      <c r="CU38" s="153">
        <f t="shared" ref="CU38" si="55">CU17+CU26+CU27+CU28+CU29+CU30+CU34+CU35+CU36+CU37</f>
        <v>0</v>
      </c>
      <c r="CV38" s="44">
        <f t="shared" ref="CV38" si="56">CV17+CV26+CV27+CV28+CV29+CV30+CV31+CV34+CV35+CV36+CV37</f>
        <v>0</v>
      </c>
      <c r="CW38" s="161" t="e">
        <f t="shared" ref="CW38" si="57">SUM(CV38/CU38)</f>
        <v>#DIV/0!</v>
      </c>
      <c r="CX38" s="153">
        <f t="shared" ref="CX38" si="58">CX17+CX26+CX27+CX28+CX29+CX30+CX34+CX35+CX36+CX37</f>
        <v>14286</v>
      </c>
      <c r="CY38" s="44">
        <f t="shared" ref="CY38" si="59">CY17+CY26+CY27+CY28+CY29+CY30+CY31+CY34+CY35+CY36+CY37</f>
        <v>0</v>
      </c>
      <c r="CZ38" s="161"/>
      <c r="DA38" s="42">
        <f t="shared" si="31"/>
        <v>964810</v>
      </c>
      <c r="DB38" s="43">
        <f t="shared" si="32"/>
        <v>904593</v>
      </c>
      <c r="DC38" s="45">
        <f>SUM(DB38/DA38)</f>
        <v>0.93758667509665117</v>
      </c>
      <c r="DD38" s="153">
        <f>DD17+DD26+DD27+DD28+DD29+DD30+DD34+DD35+DD36+DD37</f>
        <v>17669</v>
      </c>
      <c r="DE38" s="44">
        <f>DE17+DE26+DE27+DE28+DE29+DE30+DE31+DE34+DE35+DE36+DE37</f>
        <v>24902</v>
      </c>
      <c r="DF38" s="161">
        <f>SUM(DE38/DD38)</f>
        <v>1.4093610277887827</v>
      </c>
      <c r="DG38" s="153">
        <f>DG17+DG26+DG27+DG28+DG29+DG30+DG34+DG35+DG36+DG37</f>
        <v>38398</v>
      </c>
      <c r="DH38" s="44">
        <f>DH17+DH26+DH27+DH28+DH29+DH30+DH31+DH34+DH35+DH36+DH37</f>
        <v>38543</v>
      </c>
      <c r="DI38" s="161">
        <f>SUM(DH38/DG38)</f>
        <v>1.0037762383457471</v>
      </c>
      <c r="DJ38" s="153">
        <f>DJ17+DJ26+DJ27+DJ28+DJ29+DJ30+DJ34+DJ35+DJ36+DJ37</f>
        <v>59415</v>
      </c>
      <c r="DK38" s="44">
        <f>DK17+DK26+DK27+DK28+DK29+DK30+DK31+DK34+DK35+DK36+DK37</f>
        <v>57278</v>
      </c>
      <c r="DL38" s="161">
        <f>SUM(DK38/DJ38)</f>
        <v>0.96403265168728436</v>
      </c>
      <c r="DM38" s="153">
        <f>DM17+DM26+DM27+DM28+DM29+DM30+DM34+DM35+DM36+DM37</f>
        <v>15177</v>
      </c>
      <c r="DN38" s="44">
        <f>DN17+DN26+DN27+DN28+DN29+DN30+DN31+DN34+DN35+DN36+DN37</f>
        <v>14040</v>
      </c>
      <c r="DO38" s="161">
        <f>SUM(DN38/DM38)</f>
        <v>0.92508400869737106</v>
      </c>
      <c r="DP38" s="153">
        <f>DP17+DP26+DP27+DP28+DP29+DP30+DP34+DP35+DP36+DP37</f>
        <v>73136</v>
      </c>
      <c r="DQ38" s="44">
        <f>DQ17+DQ26+DQ27+DQ28+DQ29+DQ30+DQ31+DQ34+DQ35+DQ36+DQ37</f>
        <v>68948</v>
      </c>
      <c r="DR38" s="161">
        <f>SUM(DQ38/DP38)</f>
        <v>0.94273681907678841</v>
      </c>
      <c r="DS38" s="153">
        <f>DS17+DS26+DS27+DS28+DS29+DS30+DS34+DS35+DS36+DS37</f>
        <v>27958</v>
      </c>
      <c r="DT38" s="44">
        <f>DT17+DT26+DT27+DT28+DT29+DT30+DT31+DT34+DT35+DT36+DT37</f>
        <v>26765</v>
      </c>
      <c r="DU38" s="161">
        <f>SUM(DT38/DS38)</f>
        <v>0.95732885041848492</v>
      </c>
      <c r="DV38" s="153">
        <f>DV17+DV26+DV27+DV28+DV29+DV30+DV34+DV35+DV36+DV37</f>
        <v>231753</v>
      </c>
      <c r="DW38" s="44">
        <f>DW17+DW26+DW27+DW28+DW29+DW30+DW31+DW34+DW35+DW36+DW37</f>
        <v>230476</v>
      </c>
      <c r="DX38" s="161">
        <f>SUM(DW38/DV38)</f>
        <v>0.99448982321695945</v>
      </c>
      <c r="DY38" s="153">
        <f t="shared" si="33"/>
        <v>1196563</v>
      </c>
      <c r="DZ38" s="184">
        <f t="shared" si="34"/>
        <v>1135069</v>
      </c>
      <c r="EA38" s="161">
        <f>SUM(DZ38/DY38)</f>
        <v>0.94860780418582225</v>
      </c>
    </row>
    <row r="39" spans="1:131" ht="15.75">
      <c r="A39" s="61">
        <v>29</v>
      </c>
      <c r="B39" s="125" t="s">
        <v>43</v>
      </c>
      <c r="C39" s="96"/>
      <c r="D39" s="154"/>
      <c r="E39" s="136"/>
      <c r="F39" s="65"/>
      <c r="G39" s="63"/>
      <c r="H39" s="64"/>
      <c r="I39" s="65"/>
      <c r="J39" s="63"/>
      <c r="K39" s="64"/>
      <c r="L39" s="96"/>
      <c r="M39" s="154"/>
      <c r="N39" s="136"/>
      <c r="O39" s="96"/>
      <c r="P39" s="154"/>
      <c r="Q39" s="136"/>
      <c r="R39" s="96"/>
      <c r="S39" s="154"/>
      <c r="T39" s="136"/>
      <c r="U39" s="96"/>
      <c r="V39" s="154"/>
      <c r="W39" s="136"/>
      <c r="X39" s="96"/>
      <c r="Y39" s="154"/>
      <c r="Z39" s="136"/>
      <c r="AA39" s="96"/>
      <c r="AB39" s="154"/>
      <c r="AC39" s="136"/>
      <c r="AD39" s="96"/>
      <c r="AE39" s="154"/>
      <c r="AF39" s="136"/>
      <c r="AG39" s="96"/>
      <c r="AH39" s="154"/>
      <c r="AI39" s="136"/>
      <c r="AJ39" s="96"/>
      <c r="AK39" s="154"/>
      <c r="AL39" s="136"/>
      <c r="AM39" s="96"/>
      <c r="AN39" s="154"/>
      <c r="AO39" s="136"/>
      <c r="AP39" s="96"/>
      <c r="AQ39" s="154"/>
      <c r="AR39" s="136"/>
      <c r="AS39" s="96"/>
      <c r="AT39" s="154"/>
      <c r="AU39" s="136"/>
      <c r="AV39" s="96"/>
      <c r="AW39" s="154"/>
      <c r="AX39" s="136"/>
      <c r="AY39" s="96"/>
      <c r="AZ39" s="154"/>
      <c r="BA39" s="136"/>
      <c r="BB39" s="96"/>
      <c r="BC39" s="154"/>
      <c r="BD39" s="136"/>
      <c r="BE39" s="96"/>
      <c r="BF39" s="154"/>
      <c r="BG39" s="136"/>
      <c r="BH39" s="96"/>
      <c r="BI39" s="154"/>
      <c r="BJ39" s="136"/>
      <c r="BK39" s="96"/>
      <c r="BL39" s="154"/>
      <c r="BM39" s="136"/>
      <c r="BN39" s="96"/>
      <c r="BO39" s="154"/>
      <c r="BP39" s="136"/>
      <c r="BQ39" s="96"/>
      <c r="BR39" s="154"/>
      <c r="BS39" s="136"/>
      <c r="BT39" s="96"/>
      <c r="BU39" s="154"/>
      <c r="BV39" s="136"/>
      <c r="BW39" s="96"/>
      <c r="BX39" s="154"/>
      <c r="BY39" s="136"/>
      <c r="BZ39" s="96"/>
      <c r="CA39" s="154"/>
      <c r="CB39" s="136"/>
      <c r="CC39" s="96"/>
      <c r="CD39" s="154"/>
      <c r="CE39" s="136"/>
      <c r="CF39" s="96"/>
      <c r="CG39" s="154"/>
      <c r="CH39" s="136"/>
      <c r="CI39" s="96"/>
      <c r="CJ39" s="154"/>
      <c r="CK39" s="136"/>
      <c r="CL39" s="96"/>
      <c r="CM39" s="154"/>
      <c r="CN39" s="136"/>
      <c r="CO39" s="96"/>
      <c r="CP39" s="154"/>
      <c r="CQ39" s="136"/>
      <c r="CR39" s="62"/>
      <c r="CS39" s="63"/>
      <c r="CT39" s="64"/>
      <c r="CU39" s="62"/>
      <c r="CV39" s="63"/>
      <c r="CW39" s="64"/>
      <c r="CX39" s="96"/>
      <c r="CY39" s="154"/>
      <c r="CZ39" s="136"/>
      <c r="DA39" s="62"/>
      <c r="DB39" s="63"/>
      <c r="DC39" s="64"/>
      <c r="DD39" s="96"/>
      <c r="DE39" s="154"/>
      <c r="DF39" s="136"/>
      <c r="DG39" s="96"/>
      <c r="DH39" s="154"/>
      <c r="DI39" s="136"/>
      <c r="DJ39" s="96"/>
      <c r="DK39" s="154"/>
      <c r="DL39" s="136"/>
      <c r="DM39" s="96"/>
      <c r="DN39" s="154"/>
      <c r="DO39" s="136"/>
      <c r="DP39" s="96"/>
      <c r="DQ39" s="154"/>
      <c r="DR39" s="136"/>
      <c r="DS39" s="96"/>
      <c r="DT39" s="154"/>
      <c r="DU39" s="136"/>
      <c r="DV39" s="96"/>
      <c r="DW39" s="154"/>
      <c r="DX39" s="136"/>
      <c r="DY39" s="96"/>
      <c r="DZ39" s="185"/>
      <c r="EA39" s="136"/>
    </row>
    <row r="40" spans="1:131" ht="16.5" thickBot="1">
      <c r="A40" s="46">
        <v>30</v>
      </c>
      <c r="B40" s="126" t="s">
        <v>44</v>
      </c>
      <c r="C40" s="106"/>
      <c r="D40" s="14"/>
      <c r="E40" s="137"/>
      <c r="F40" s="50"/>
      <c r="G40" s="49"/>
      <c r="H40" s="33"/>
      <c r="I40" s="50"/>
      <c r="J40" s="49"/>
      <c r="K40" s="33"/>
      <c r="L40" s="106"/>
      <c r="M40" s="14"/>
      <c r="N40" s="137"/>
      <c r="O40" s="106"/>
      <c r="P40" s="14"/>
      <c r="Q40" s="137"/>
      <c r="R40" s="106"/>
      <c r="S40" s="14"/>
      <c r="T40" s="137"/>
      <c r="U40" s="106"/>
      <c r="V40" s="14"/>
      <c r="W40" s="137"/>
      <c r="X40" s="106"/>
      <c r="Y40" s="14"/>
      <c r="Z40" s="137"/>
      <c r="AA40" s="106"/>
      <c r="AB40" s="14"/>
      <c r="AC40" s="137"/>
      <c r="AD40" s="106"/>
      <c r="AE40" s="14"/>
      <c r="AF40" s="137"/>
      <c r="AG40" s="106"/>
      <c r="AH40" s="14"/>
      <c r="AI40" s="137"/>
      <c r="AJ40" s="106"/>
      <c r="AK40" s="14"/>
      <c r="AL40" s="137"/>
      <c r="AM40" s="106"/>
      <c r="AN40" s="14"/>
      <c r="AO40" s="137"/>
      <c r="AP40" s="106"/>
      <c r="AQ40" s="14"/>
      <c r="AR40" s="137"/>
      <c r="AS40" s="106"/>
      <c r="AT40" s="14"/>
      <c r="AU40" s="137"/>
      <c r="AV40" s="106"/>
      <c r="AW40" s="14"/>
      <c r="AX40" s="137"/>
      <c r="AY40" s="106"/>
      <c r="AZ40" s="14"/>
      <c r="BA40" s="137"/>
      <c r="BB40" s="106"/>
      <c r="BC40" s="14"/>
      <c r="BD40" s="137"/>
      <c r="BE40" s="106"/>
      <c r="BF40" s="14"/>
      <c r="BG40" s="137"/>
      <c r="BH40" s="106"/>
      <c r="BI40" s="14"/>
      <c r="BJ40" s="137"/>
      <c r="BK40" s="106"/>
      <c r="BL40" s="14"/>
      <c r="BM40" s="137"/>
      <c r="BN40" s="106"/>
      <c r="BO40" s="14"/>
      <c r="BP40" s="137"/>
      <c r="BQ40" s="106"/>
      <c r="BR40" s="14"/>
      <c r="BS40" s="137"/>
      <c r="BT40" s="106"/>
      <c r="BU40" s="14"/>
      <c r="BV40" s="137"/>
      <c r="BW40" s="106"/>
      <c r="BX40" s="14"/>
      <c r="BY40" s="137"/>
      <c r="BZ40" s="106"/>
      <c r="CA40" s="14"/>
      <c r="CB40" s="137"/>
      <c r="CC40" s="106"/>
      <c r="CD40" s="14"/>
      <c r="CE40" s="137"/>
      <c r="CF40" s="106"/>
      <c r="CG40" s="14"/>
      <c r="CH40" s="137"/>
      <c r="CI40" s="106"/>
      <c r="CJ40" s="14"/>
      <c r="CK40" s="137"/>
      <c r="CL40" s="106"/>
      <c r="CM40" s="14"/>
      <c r="CN40" s="137"/>
      <c r="CO40" s="106"/>
      <c r="CP40" s="14"/>
      <c r="CQ40" s="137"/>
      <c r="CR40" s="48"/>
      <c r="CS40" s="49"/>
      <c r="CT40" s="33"/>
      <c r="CU40" s="48"/>
      <c r="CV40" s="49"/>
      <c r="CW40" s="33"/>
      <c r="CX40" s="106"/>
      <c r="CY40" s="14"/>
      <c r="CZ40" s="137"/>
      <c r="DA40" s="48"/>
      <c r="DB40" s="49"/>
      <c r="DC40" s="33"/>
      <c r="DD40" s="106"/>
      <c r="DE40" s="14"/>
      <c r="DF40" s="137"/>
      <c r="DG40" s="106"/>
      <c r="DH40" s="14"/>
      <c r="DI40" s="137"/>
      <c r="DJ40" s="106"/>
      <c r="DK40" s="14"/>
      <c r="DL40" s="137"/>
      <c r="DM40" s="106"/>
      <c r="DN40" s="14"/>
      <c r="DO40" s="137"/>
      <c r="DP40" s="106"/>
      <c r="DQ40" s="14"/>
      <c r="DR40" s="137"/>
      <c r="DS40" s="106"/>
      <c r="DT40" s="14"/>
      <c r="DU40" s="137"/>
      <c r="DV40" s="106"/>
      <c r="DW40" s="14"/>
      <c r="DX40" s="137"/>
      <c r="DY40" s="106"/>
      <c r="DZ40" s="176"/>
      <c r="EA40" s="137"/>
    </row>
    <row r="41" spans="1:131" s="94" customFormat="1" ht="16.5" thickBot="1">
      <c r="A41" s="40">
        <v>31</v>
      </c>
      <c r="B41" s="41" t="s">
        <v>50</v>
      </c>
      <c r="C41" s="42">
        <f>SUM(C39:C40)</f>
        <v>0</v>
      </c>
      <c r="D41" s="43">
        <f>SUM(D39:D40)</f>
        <v>0</v>
      </c>
      <c r="E41" s="161"/>
      <c r="F41" s="44">
        <f>SUM(F39:F40)</f>
        <v>0</v>
      </c>
      <c r="G41" s="43">
        <f>SUM(G39:G40)</f>
        <v>0</v>
      </c>
      <c r="H41" s="45"/>
      <c r="I41" s="44">
        <f t="shared" si="24"/>
        <v>0</v>
      </c>
      <c r="J41" s="43">
        <f t="shared" si="25"/>
        <v>0</v>
      </c>
      <c r="K41" s="45"/>
      <c r="L41" s="42">
        <f>SUM(L39:L40)</f>
        <v>0</v>
      </c>
      <c r="M41" s="43">
        <f>SUM(M39:M40)</f>
        <v>0</v>
      </c>
      <c r="N41" s="161"/>
      <c r="O41" s="42"/>
      <c r="P41" s="43"/>
      <c r="Q41" s="161"/>
      <c r="R41" s="42">
        <f>SUM(R39:R40)</f>
        <v>0</v>
      </c>
      <c r="S41" s="43">
        <f>SUM(S39:S40)</f>
        <v>0</v>
      </c>
      <c r="T41" s="161"/>
      <c r="U41" s="42">
        <f>SUM(U39:U40)</f>
        <v>0</v>
      </c>
      <c r="V41" s="43">
        <f>SUM(V39:V40)</f>
        <v>0</v>
      </c>
      <c r="W41" s="161"/>
      <c r="X41" s="42">
        <f>SUM(X39:X40)</f>
        <v>0</v>
      </c>
      <c r="Y41" s="43">
        <f>SUM(Y39:Y40)</f>
        <v>0</v>
      </c>
      <c r="Z41" s="161"/>
      <c r="AA41" s="42">
        <f>SUM(AA39:AA40)</f>
        <v>0</v>
      </c>
      <c r="AB41" s="43">
        <f>SUM(AB39:AB40)</f>
        <v>0</v>
      </c>
      <c r="AC41" s="161"/>
      <c r="AD41" s="42">
        <f>SUM(AD39:AD40)</f>
        <v>0</v>
      </c>
      <c r="AE41" s="43">
        <f>SUM(AE39:AE40)</f>
        <v>0</v>
      </c>
      <c r="AF41" s="161"/>
      <c r="AG41" s="42">
        <f>SUM(AG39:AG40)</f>
        <v>0</v>
      </c>
      <c r="AH41" s="43">
        <f>SUM(AH39:AH40)</f>
        <v>0</v>
      </c>
      <c r="AI41" s="161"/>
      <c r="AJ41" s="42">
        <f>SUM(AJ39:AJ40)</f>
        <v>0</v>
      </c>
      <c r="AK41" s="43">
        <f>SUM(AK39:AK40)</f>
        <v>0</v>
      </c>
      <c r="AL41" s="161"/>
      <c r="AM41" s="42">
        <f t="shared" si="26"/>
        <v>0</v>
      </c>
      <c r="AN41" s="43">
        <v>0</v>
      </c>
      <c r="AO41" s="161"/>
      <c r="AP41" s="42">
        <f>SUM(AP39:AP40)</f>
        <v>0</v>
      </c>
      <c r="AQ41" s="43">
        <f>SUM(AQ39:AQ40)</f>
        <v>0</v>
      </c>
      <c r="AR41" s="161"/>
      <c r="AS41" s="42">
        <f>SUM(AS39:AS40)</f>
        <v>0</v>
      </c>
      <c r="AT41" s="43">
        <f>SUM(AT39:AT40)</f>
        <v>0</v>
      </c>
      <c r="AU41" s="161"/>
      <c r="AV41" s="42">
        <f>SUM(AV39:AV40)</f>
        <v>0</v>
      </c>
      <c r="AW41" s="43">
        <f>SUM(AW39:AW40)</f>
        <v>0</v>
      </c>
      <c r="AX41" s="161"/>
      <c r="AY41" s="42">
        <f>SUM(AY39:AY40)</f>
        <v>0</v>
      </c>
      <c r="AZ41" s="43">
        <f>SUM(AZ39:AZ40)</f>
        <v>0</v>
      </c>
      <c r="BA41" s="161"/>
      <c r="BB41" s="42">
        <f>SUM(BB39:BB40)</f>
        <v>0</v>
      </c>
      <c r="BC41" s="43">
        <f>SUM(BC39:BC40)</f>
        <v>0</v>
      </c>
      <c r="BD41" s="161"/>
      <c r="BE41" s="42">
        <f>SUM(BE39:BE40)</f>
        <v>0</v>
      </c>
      <c r="BF41" s="43">
        <f>SUM(BF39:BF40)</f>
        <v>0</v>
      </c>
      <c r="BG41" s="161"/>
      <c r="BH41" s="42"/>
      <c r="BI41" s="43"/>
      <c r="BJ41" s="161"/>
      <c r="BK41" s="42">
        <f t="shared" si="28"/>
        <v>0</v>
      </c>
      <c r="BL41" s="43">
        <f t="shared" si="29"/>
        <v>0</v>
      </c>
      <c r="BM41" s="161"/>
      <c r="BN41" s="42">
        <f t="shared" si="30"/>
        <v>0</v>
      </c>
      <c r="BO41" s="43">
        <f t="shared" si="13"/>
        <v>0</v>
      </c>
      <c r="BP41" s="161"/>
      <c r="BQ41" s="42">
        <f>SUM(BQ39:BQ40)</f>
        <v>0</v>
      </c>
      <c r="BR41" s="43">
        <f>SUM(BR39:BR40)</f>
        <v>0</v>
      </c>
      <c r="BS41" s="161"/>
      <c r="BT41" s="42">
        <f>SUM(BT39:BT40)</f>
        <v>0</v>
      </c>
      <c r="BU41" s="43">
        <f>SUM(BU39:BU40)</f>
        <v>0</v>
      </c>
      <c r="BV41" s="161"/>
      <c r="BW41" s="42">
        <f>SUM(BW39:BW40)</f>
        <v>0</v>
      </c>
      <c r="BX41" s="43">
        <f>SUM(BX39:BX40)</f>
        <v>0</v>
      </c>
      <c r="BY41" s="161"/>
      <c r="BZ41" s="42">
        <f>SUM(BZ39:BZ40)</f>
        <v>0</v>
      </c>
      <c r="CA41" s="43">
        <f>SUM(CA39:CA40)</f>
        <v>0</v>
      </c>
      <c r="CB41" s="161"/>
      <c r="CC41" s="42">
        <f>SUM(CC39:CC40)</f>
        <v>0</v>
      </c>
      <c r="CD41" s="43">
        <f>SUM(CD39:CD40)</f>
        <v>0</v>
      </c>
      <c r="CE41" s="161"/>
      <c r="CF41" s="42">
        <f>SUM(CF39:CF40)</f>
        <v>0</v>
      </c>
      <c r="CG41" s="43">
        <f>SUM(CG39:CG40)</f>
        <v>0</v>
      </c>
      <c r="CH41" s="161"/>
      <c r="CI41" s="42">
        <f>SUM(CI39:CI40)</f>
        <v>0</v>
      </c>
      <c r="CJ41" s="43">
        <f>SUM(CJ39:CJ40)</f>
        <v>0</v>
      </c>
      <c r="CK41" s="161"/>
      <c r="CL41" s="42">
        <f>SUM(CL39:CL40)</f>
        <v>0</v>
      </c>
      <c r="CM41" s="43">
        <f>SUM(CM39:CM40)</f>
        <v>0</v>
      </c>
      <c r="CN41" s="161"/>
      <c r="CO41" s="42">
        <f>SUM(CO39:CO40)</f>
        <v>0</v>
      </c>
      <c r="CP41" s="43">
        <f>SUM(CP39:CP40)</f>
        <v>0</v>
      </c>
      <c r="CQ41" s="161"/>
      <c r="CR41" s="42"/>
      <c r="CS41" s="43"/>
      <c r="CT41" s="45"/>
      <c r="CU41" s="42"/>
      <c r="CV41" s="43"/>
      <c r="CW41" s="45"/>
      <c r="CX41" s="42"/>
      <c r="CY41" s="43"/>
      <c r="CZ41" s="161"/>
      <c r="DA41" s="42">
        <f t="shared" si="31"/>
        <v>0</v>
      </c>
      <c r="DB41" s="43">
        <f t="shared" si="32"/>
        <v>0</v>
      </c>
      <c r="DC41" s="45"/>
      <c r="DD41" s="42">
        <f>SUM(DD39:DD40)</f>
        <v>0</v>
      </c>
      <c r="DE41" s="43">
        <f>SUM(DE39:DE40)</f>
        <v>0</v>
      </c>
      <c r="DF41" s="161"/>
      <c r="DG41" s="42">
        <f>SUM(DG39:DG40)</f>
        <v>0</v>
      </c>
      <c r="DH41" s="43">
        <f>SUM(DH39:DH40)</f>
        <v>0</v>
      </c>
      <c r="DI41" s="161"/>
      <c r="DJ41" s="42">
        <f>SUM(DJ39:DJ40)</f>
        <v>0</v>
      </c>
      <c r="DK41" s="43">
        <f>SUM(DK39:DK40)</f>
        <v>0</v>
      </c>
      <c r="DL41" s="161"/>
      <c r="DM41" s="42">
        <f>SUM(DM39:DM40)</f>
        <v>0</v>
      </c>
      <c r="DN41" s="43">
        <f>SUM(DN39:DN40)</f>
        <v>0</v>
      </c>
      <c r="DO41" s="161"/>
      <c r="DP41" s="42">
        <f>SUM(DP39:DP40)</f>
        <v>0</v>
      </c>
      <c r="DQ41" s="43">
        <f>SUM(DQ39:DQ40)</f>
        <v>0</v>
      </c>
      <c r="DR41" s="161"/>
      <c r="DS41" s="42">
        <f>SUM(DS39:DS40)</f>
        <v>0</v>
      </c>
      <c r="DT41" s="43">
        <f>SUM(DT39:DT40)</f>
        <v>0</v>
      </c>
      <c r="DU41" s="161"/>
      <c r="DV41" s="42">
        <f>SUM(DV39:DV40)</f>
        <v>0</v>
      </c>
      <c r="DW41" s="43">
        <f>SUM(DW39:DW40)</f>
        <v>0</v>
      </c>
      <c r="DX41" s="161"/>
      <c r="DY41" s="42">
        <f t="shared" si="33"/>
        <v>0</v>
      </c>
      <c r="DZ41" s="181">
        <f t="shared" si="34"/>
        <v>0</v>
      </c>
      <c r="EA41" s="161"/>
    </row>
    <row r="42" spans="1:131" s="94" customFormat="1" ht="16.5" thickBot="1">
      <c r="A42" s="222" t="s">
        <v>45</v>
      </c>
      <c r="B42" s="223"/>
      <c r="C42" s="158">
        <f>C38+C41</f>
        <v>38102</v>
      </c>
      <c r="D42" s="159">
        <f>D38+D41</f>
        <v>32282</v>
      </c>
      <c r="E42" s="105">
        <f>SUM(D42/C42)</f>
        <v>0.84725211274998691</v>
      </c>
      <c r="F42" s="160">
        <f>F38+F41</f>
        <v>46351</v>
      </c>
      <c r="G42" s="68">
        <f>G38+G41</f>
        <v>43249</v>
      </c>
      <c r="H42" s="69">
        <f>SUM(G42/F42)</f>
        <v>0.93307587754309507</v>
      </c>
      <c r="I42" s="160">
        <f t="shared" si="24"/>
        <v>84453</v>
      </c>
      <c r="J42" s="68">
        <f t="shared" si="25"/>
        <v>75531</v>
      </c>
      <c r="K42" s="69">
        <f>SUM(J42/I42)</f>
        <v>0.89435544030407443</v>
      </c>
      <c r="L42" s="158">
        <f>L38+L41</f>
        <v>43148</v>
      </c>
      <c r="M42" s="159">
        <f>M38+M41</f>
        <v>45947</v>
      </c>
      <c r="N42" s="105">
        <f>SUM(M42/L42)</f>
        <v>1.0648697506257532</v>
      </c>
      <c r="O42" s="158">
        <f>O38+O41</f>
        <v>6099</v>
      </c>
      <c r="P42" s="159">
        <f>P38+P41</f>
        <v>0</v>
      </c>
      <c r="Q42" s="105">
        <f>SUM(P42/O42)</f>
        <v>0</v>
      </c>
      <c r="R42" s="158">
        <f>R38+R41</f>
        <v>22347</v>
      </c>
      <c r="S42" s="159">
        <f>S38+S41</f>
        <v>19535</v>
      </c>
      <c r="T42" s="105">
        <f>SUM(S42/R42)</f>
        <v>0.87416655479482708</v>
      </c>
      <c r="U42" s="158">
        <f>U38+U41</f>
        <v>34822</v>
      </c>
      <c r="V42" s="159">
        <f>V38+V41</f>
        <v>29211</v>
      </c>
      <c r="W42" s="105">
        <f>SUM(V42/U42)</f>
        <v>0.83886623399000637</v>
      </c>
      <c r="X42" s="158">
        <f>X38+X41</f>
        <v>12394</v>
      </c>
      <c r="Y42" s="159">
        <f>Y38+Y41</f>
        <v>7678</v>
      </c>
      <c r="Z42" s="105">
        <f>SUM(Y42/X42)</f>
        <v>0.61949330321123119</v>
      </c>
      <c r="AA42" s="158">
        <f>AA38+AA41</f>
        <v>22821</v>
      </c>
      <c r="AB42" s="159">
        <f>AB38+AB41</f>
        <v>21970</v>
      </c>
      <c r="AC42" s="105">
        <f>SUM(AB42/AA42)</f>
        <v>0.96270978484728975</v>
      </c>
      <c r="AD42" s="158">
        <f>AD38+AD41</f>
        <v>46641</v>
      </c>
      <c r="AE42" s="159">
        <f>AE38+AE41</f>
        <v>56210</v>
      </c>
      <c r="AF42" s="105">
        <f>SUM(AE42/AD42)</f>
        <v>1.2051628395617591</v>
      </c>
      <c r="AG42" s="158">
        <f>AG38+AG41</f>
        <v>23895</v>
      </c>
      <c r="AH42" s="159">
        <f>AH38+AH41</f>
        <v>37529</v>
      </c>
      <c r="AI42" s="105">
        <f>SUM(AH42/AG42)</f>
        <v>1.5705796191671897</v>
      </c>
      <c r="AJ42" s="158">
        <f>AJ38+AJ41</f>
        <v>4442</v>
      </c>
      <c r="AK42" s="159">
        <f>AK38+AK41</f>
        <v>4442</v>
      </c>
      <c r="AL42" s="105">
        <f>SUM(AK42/AJ42)</f>
        <v>1</v>
      </c>
      <c r="AM42" s="158">
        <f t="shared" si="26"/>
        <v>145015</v>
      </c>
      <c r="AN42" s="159">
        <f t="shared" si="27"/>
        <v>157040</v>
      </c>
      <c r="AO42" s="105">
        <f>SUM(AN42/AM42)</f>
        <v>1.0829224562976243</v>
      </c>
      <c r="AP42" s="158">
        <f>AP38+AP41</f>
        <v>25881</v>
      </c>
      <c r="AQ42" s="159">
        <f>AQ38+AQ41</f>
        <v>23119</v>
      </c>
      <c r="AR42" s="105">
        <f>SUM(AQ42/AP42)</f>
        <v>0.89328078513195008</v>
      </c>
      <c r="AS42" s="158">
        <f>AS38+AS41</f>
        <v>36833</v>
      </c>
      <c r="AT42" s="159">
        <f>AT38+AT41</f>
        <v>37162</v>
      </c>
      <c r="AU42" s="105">
        <f>SUM(AT42/AS42)</f>
        <v>1.0089322075312899</v>
      </c>
      <c r="AV42" s="158">
        <f>AV38+AV41</f>
        <v>11479</v>
      </c>
      <c r="AW42" s="159">
        <f>AW38+AW41</f>
        <v>10342</v>
      </c>
      <c r="AX42" s="105">
        <f>SUM(AW42/AV42)</f>
        <v>0.90094956006620786</v>
      </c>
      <c r="AY42" s="158">
        <f>AY38+AY41</f>
        <v>59579</v>
      </c>
      <c r="AZ42" s="159">
        <f>AZ38+AZ41</f>
        <v>55582</v>
      </c>
      <c r="BA42" s="105">
        <f>SUM(AZ42/AY42)</f>
        <v>0.93291260343409588</v>
      </c>
      <c r="BB42" s="158">
        <f>BB38+BB41</f>
        <v>36871</v>
      </c>
      <c r="BC42" s="159">
        <f>BC38+BC41</f>
        <v>58232</v>
      </c>
      <c r="BD42" s="105">
        <f>SUM(BC42/BB42)</f>
        <v>1.5793442000488189</v>
      </c>
      <c r="BE42" s="158">
        <f>BE38+BE41</f>
        <v>4089</v>
      </c>
      <c r="BF42" s="159">
        <f>BF38+BF41</f>
        <v>4089</v>
      </c>
      <c r="BG42" s="105">
        <f>SUM(BF42/BE42)</f>
        <v>1</v>
      </c>
      <c r="BH42" s="158">
        <f>BH38+BH41</f>
        <v>30311</v>
      </c>
      <c r="BI42" s="159">
        <f>BI38+BI41</f>
        <v>0</v>
      </c>
      <c r="BJ42" s="105">
        <f>SUM(BI42/BH42)</f>
        <v>0</v>
      </c>
      <c r="BK42" s="158">
        <f t="shared" si="28"/>
        <v>205043</v>
      </c>
      <c r="BL42" s="159">
        <f t="shared" si="29"/>
        <v>188526</v>
      </c>
      <c r="BM42" s="105">
        <f>SUM(BL42/BK42)</f>
        <v>0.91944616495076648</v>
      </c>
      <c r="BN42" s="158">
        <f t="shared" si="30"/>
        <v>506105</v>
      </c>
      <c r="BO42" s="159">
        <f t="shared" si="13"/>
        <v>486579</v>
      </c>
      <c r="BP42" s="105">
        <f>SUM(BO42/BN42)</f>
        <v>0.96141907311723851</v>
      </c>
      <c r="BQ42" s="158">
        <f>BQ38+BQ41</f>
        <v>136778</v>
      </c>
      <c r="BR42" s="159">
        <f>BR38+BR41</f>
        <v>106686</v>
      </c>
      <c r="BS42" s="105">
        <f>SUM(BR42/BQ42)</f>
        <v>0.77999385866148063</v>
      </c>
      <c r="BT42" s="158">
        <f>BT38+BT41</f>
        <v>79167</v>
      </c>
      <c r="BU42" s="159">
        <f>BU38+BU41</f>
        <v>74790</v>
      </c>
      <c r="BV42" s="105">
        <f>SUM(BU42/BT42)</f>
        <v>0.94471181173974006</v>
      </c>
      <c r="BW42" s="158">
        <f>BW38+BW41</f>
        <v>31565</v>
      </c>
      <c r="BX42" s="159">
        <f>BX38+BX41</f>
        <v>29792</v>
      </c>
      <c r="BY42" s="105">
        <f>SUM(BX42/BW42)</f>
        <v>0.94383019166798665</v>
      </c>
      <c r="BZ42" s="158">
        <f>BZ38+BZ41</f>
        <v>62290</v>
      </c>
      <c r="CA42" s="159">
        <f>CA38+CA41</f>
        <v>58419</v>
      </c>
      <c r="CB42" s="105">
        <f>SUM(CA42/BZ42)</f>
        <v>0.93785519344999202</v>
      </c>
      <c r="CC42" s="158">
        <f>CC38+CC41</f>
        <v>173022</v>
      </c>
      <c r="CD42" s="159">
        <f>CD38+CD41</f>
        <v>163001</v>
      </c>
      <c r="CE42" s="105">
        <f>SUM(CD42/CC42)</f>
        <v>0.94208250973864593</v>
      </c>
      <c r="CF42" s="158">
        <f>CF38+CF41</f>
        <v>26867</v>
      </c>
      <c r="CG42" s="159">
        <f>CG38+CG41</f>
        <v>22640</v>
      </c>
      <c r="CH42" s="105">
        <f>SUM(CG42/CF42)</f>
        <v>0.84266944578851377</v>
      </c>
      <c r="CI42" s="158">
        <f>CI38+CI41</f>
        <v>34341</v>
      </c>
      <c r="CJ42" s="159">
        <f>CJ38+CJ41</f>
        <v>47042</v>
      </c>
      <c r="CK42" s="105">
        <f>SUM(CJ42/CI42)</f>
        <v>1.3698494510934451</v>
      </c>
      <c r="CL42" s="158">
        <f>CL38+CL41</f>
        <v>61208</v>
      </c>
      <c r="CM42" s="159">
        <f>CM38+CM41</f>
        <v>69682</v>
      </c>
      <c r="CN42" s="105">
        <f>SUM(CM42/CL42)</f>
        <v>1.1384459547771533</v>
      </c>
      <c r="CO42" s="158">
        <f>CO38+CO41</f>
        <v>73411</v>
      </c>
      <c r="CP42" s="159">
        <f>CP38+CP41</f>
        <v>78645</v>
      </c>
      <c r="CQ42" s="105">
        <f>SUM(CP42/CO42)</f>
        <v>1.0712972170383186</v>
      </c>
      <c r="CR42" s="158">
        <f t="shared" ref="CR42:CS42" si="60">CR38+CR41</f>
        <v>0</v>
      </c>
      <c r="CS42" s="159">
        <f t="shared" si="60"/>
        <v>0</v>
      </c>
      <c r="CT42" s="105" t="e">
        <f t="shared" ref="CT42" si="61">SUM(CS42/CR42)</f>
        <v>#DIV/0!</v>
      </c>
      <c r="CU42" s="158">
        <f t="shared" ref="CU42:CV42" si="62">CU38+CU41</f>
        <v>0</v>
      </c>
      <c r="CV42" s="159">
        <f t="shared" si="62"/>
        <v>0</v>
      </c>
      <c r="CW42" s="105" t="e">
        <f t="shared" ref="CW42" si="63">SUM(CV42/CU42)</f>
        <v>#DIV/0!</v>
      </c>
      <c r="CX42" s="158">
        <f t="shared" ref="CX42:CY42" si="64">CX38+CX41</f>
        <v>14286</v>
      </c>
      <c r="CY42" s="159">
        <f t="shared" si="64"/>
        <v>0</v>
      </c>
      <c r="CZ42" s="105"/>
      <c r="DA42" s="67">
        <f t="shared" si="31"/>
        <v>964810</v>
      </c>
      <c r="DB42" s="68">
        <f t="shared" si="32"/>
        <v>904593</v>
      </c>
      <c r="DC42" s="69">
        <f>SUM(DB42/DA42)</f>
        <v>0.93758667509665117</v>
      </c>
      <c r="DD42" s="158">
        <f>DD38+DD41</f>
        <v>17669</v>
      </c>
      <c r="DE42" s="159">
        <f>DE38+DE41</f>
        <v>24902</v>
      </c>
      <c r="DF42" s="105">
        <f>SUM(DE42/DD42)</f>
        <v>1.4093610277887827</v>
      </c>
      <c r="DG42" s="158">
        <f>DG38+DG41</f>
        <v>38398</v>
      </c>
      <c r="DH42" s="159">
        <f>DH38+DH41</f>
        <v>38543</v>
      </c>
      <c r="DI42" s="105">
        <f>SUM(DH42/DG42)</f>
        <v>1.0037762383457471</v>
      </c>
      <c r="DJ42" s="158">
        <f>DJ38+DJ41</f>
        <v>59415</v>
      </c>
      <c r="DK42" s="159">
        <f>DK38+DK41</f>
        <v>57278</v>
      </c>
      <c r="DL42" s="105">
        <f>SUM(DK42/DJ42)</f>
        <v>0.96403265168728436</v>
      </c>
      <c r="DM42" s="158">
        <f>DM38+DM41</f>
        <v>15177</v>
      </c>
      <c r="DN42" s="159">
        <f>DN38+DN41</f>
        <v>14040</v>
      </c>
      <c r="DO42" s="105">
        <f>SUM(DN42/DM42)</f>
        <v>0.92508400869737106</v>
      </c>
      <c r="DP42" s="158">
        <f>DP38+DP41</f>
        <v>73136</v>
      </c>
      <c r="DQ42" s="159">
        <f>DQ38+DQ41</f>
        <v>68948</v>
      </c>
      <c r="DR42" s="105">
        <f>SUM(DQ42/DP42)</f>
        <v>0.94273681907678841</v>
      </c>
      <c r="DS42" s="158">
        <f>DS38+DS41</f>
        <v>27958</v>
      </c>
      <c r="DT42" s="159">
        <f>DT38+DT41</f>
        <v>26765</v>
      </c>
      <c r="DU42" s="105">
        <f>SUM(DT42/DS42)</f>
        <v>0.95732885041848492</v>
      </c>
      <c r="DV42" s="158">
        <f>DV38+DV41</f>
        <v>231753</v>
      </c>
      <c r="DW42" s="159">
        <f>DW38+DW41</f>
        <v>230476</v>
      </c>
      <c r="DX42" s="105">
        <f>SUM(DW42/DV42)</f>
        <v>0.99448982321695945</v>
      </c>
      <c r="DY42" s="158">
        <f t="shared" si="33"/>
        <v>1196563</v>
      </c>
      <c r="DZ42" s="186">
        <f t="shared" si="34"/>
        <v>1135069</v>
      </c>
      <c r="EA42" s="105">
        <f>SUM(DZ42/DY42)</f>
        <v>0.94860780418582225</v>
      </c>
    </row>
    <row r="43" spans="1:131" ht="17.25" thickTop="1" thickBot="1">
      <c r="A43" s="235" t="s">
        <v>13</v>
      </c>
      <c r="B43" s="236"/>
      <c r="C43" s="155"/>
      <c r="D43" s="156"/>
      <c r="E43" s="146"/>
      <c r="F43" s="157"/>
      <c r="G43" s="71"/>
      <c r="H43" s="66"/>
      <c r="I43" s="157"/>
      <c r="J43" s="71"/>
      <c r="K43" s="66"/>
      <c r="L43" s="155"/>
      <c r="M43" s="156"/>
      <c r="N43" s="146"/>
      <c r="O43" s="155"/>
      <c r="P43" s="156"/>
      <c r="Q43" s="146"/>
      <c r="R43" s="155"/>
      <c r="S43" s="156"/>
      <c r="T43" s="146"/>
      <c r="U43" s="155"/>
      <c r="V43" s="156"/>
      <c r="W43" s="146"/>
      <c r="X43" s="155"/>
      <c r="Y43" s="156"/>
      <c r="Z43" s="146"/>
      <c r="AA43" s="155"/>
      <c r="AB43" s="156"/>
      <c r="AC43" s="146"/>
      <c r="AD43" s="155"/>
      <c r="AE43" s="156"/>
      <c r="AF43" s="146"/>
      <c r="AG43" s="155"/>
      <c r="AH43" s="156"/>
      <c r="AI43" s="146"/>
      <c r="AJ43" s="155"/>
      <c r="AK43" s="156"/>
      <c r="AL43" s="146"/>
      <c r="AM43" s="155"/>
      <c r="AN43" s="156"/>
      <c r="AO43" s="146"/>
      <c r="AP43" s="155"/>
      <c r="AQ43" s="156"/>
      <c r="AR43" s="146"/>
      <c r="AS43" s="155"/>
      <c r="AT43" s="156"/>
      <c r="AU43" s="146"/>
      <c r="AV43" s="155"/>
      <c r="AW43" s="156"/>
      <c r="AX43" s="146"/>
      <c r="AY43" s="155"/>
      <c r="AZ43" s="156"/>
      <c r="BA43" s="146"/>
      <c r="BB43" s="155"/>
      <c r="BC43" s="156"/>
      <c r="BD43" s="146"/>
      <c r="BE43" s="155"/>
      <c r="BF43" s="156"/>
      <c r="BG43" s="146"/>
      <c r="BH43" s="155"/>
      <c r="BI43" s="156"/>
      <c r="BJ43" s="146"/>
      <c r="BK43" s="155"/>
      <c r="BL43" s="156"/>
      <c r="BM43" s="146"/>
      <c r="BN43" s="155"/>
      <c r="BO43" s="156"/>
      <c r="BP43" s="146"/>
      <c r="BQ43" s="155"/>
      <c r="BR43" s="156"/>
      <c r="BS43" s="146"/>
      <c r="BT43" s="155"/>
      <c r="BU43" s="156"/>
      <c r="BV43" s="146"/>
      <c r="BW43" s="155"/>
      <c r="BX43" s="156"/>
      <c r="BY43" s="146"/>
      <c r="BZ43" s="155"/>
      <c r="CA43" s="156"/>
      <c r="CB43" s="146"/>
      <c r="CC43" s="155"/>
      <c r="CD43" s="156"/>
      <c r="CE43" s="146"/>
      <c r="CF43" s="155"/>
      <c r="CG43" s="156"/>
      <c r="CH43" s="146"/>
      <c r="CI43" s="155"/>
      <c r="CJ43" s="156"/>
      <c r="CK43" s="146"/>
      <c r="CL43" s="155"/>
      <c r="CM43" s="156"/>
      <c r="CN43" s="146"/>
      <c r="CO43" s="155"/>
      <c r="CP43" s="156"/>
      <c r="CQ43" s="146"/>
      <c r="CR43" s="70"/>
      <c r="CS43" s="71"/>
      <c r="CT43" s="66"/>
      <c r="CU43" s="70"/>
      <c r="CV43" s="71"/>
      <c r="CW43" s="66"/>
      <c r="CX43" s="155"/>
      <c r="CY43" s="156"/>
      <c r="CZ43" s="146"/>
      <c r="DA43" s="70"/>
      <c r="DB43" s="71"/>
      <c r="DC43" s="66"/>
      <c r="DD43" s="155"/>
      <c r="DE43" s="156"/>
      <c r="DF43" s="146"/>
      <c r="DG43" s="155"/>
      <c r="DH43" s="156"/>
      <c r="DI43" s="146"/>
      <c r="DJ43" s="155"/>
      <c r="DK43" s="156"/>
      <c r="DL43" s="146"/>
      <c r="DM43" s="155"/>
      <c r="DN43" s="156"/>
      <c r="DO43" s="146"/>
      <c r="DP43" s="155"/>
      <c r="DQ43" s="156"/>
      <c r="DR43" s="146"/>
      <c r="DS43" s="155"/>
      <c r="DT43" s="156"/>
      <c r="DU43" s="146"/>
      <c r="DV43" s="155"/>
      <c r="DW43" s="156"/>
      <c r="DX43" s="146"/>
      <c r="DY43" s="155"/>
      <c r="DZ43" s="187"/>
      <c r="EA43" s="146"/>
    </row>
    <row r="44" spans="1:131" ht="15.75">
      <c r="A44" s="122">
        <v>32</v>
      </c>
      <c r="B44" s="163" t="s">
        <v>23</v>
      </c>
      <c r="C44" s="106"/>
      <c r="D44" s="14"/>
      <c r="E44" s="133"/>
      <c r="F44" s="56"/>
      <c r="G44" s="14"/>
      <c r="H44" s="132"/>
      <c r="I44" s="56"/>
      <c r="J44" s="14"/>
      <c r="K44" s="132"/>
      <c r="L44" s="106"/>
      <c r="M44" s="14"/>
      <c r="N44" s="133"/>
      <c r="O44" s="106"/>
      <c r="P44" s="14"/>
      <c r="Q44" s="133"/>
      <c r="R44" s="106"/>
      <c r="S44" s="14"/>
      <c r="T44" s="133"/>
      <c r="U44" s="106"/>
      <c r="V44" s="14"/>
      <c r="W44" s="133"/>
      <c r="X44" s="106"/>
      <c r="Y44" s="14"/>
      <c r="Z44" s="133"/>
      <c r="AA44" s="106"/>
      <c r="AB44" s="14"/>
      <c r="AC44" s="133"/>
      <c r="AD44" s="106"/>
      <c r="AE44" s="14"/>
      <c r="AF44" s="133"/>
      <c r="AG44" s="106"/>
      <c r="AH44" s="14"/>
      <c r="AI44" s="133"/>
      <c r="AJ44" s="106"/>
      <c r="AK44" s="14"/>
      <c r="AL44" s="133"/>
      <c r="AM44" s="106"/>
      <c r="AN44" s="14"/>
      <c r="AO44" s="133"/>
      <c r="AP44" s="106"/>
      <c r="AQ44" s="14"/>
      <c r="AR44" s="133"/>
      <c r="AS44" s="106"/>
      <c r="AT44" s="14"/>
      <c r="AU44" s="133"/>
      <c r="AV44" s="106"/>
      <c r="AW44" s="14"/>
      <c r="AX44" s="133"/>
      <c r="AY44" s="106"/>
      <c r="AZ44" s="14"/>
      <c r="BA44" s="133"/>
      <c r="BB44" s="106"/>
      <c r="BC44" s="14"/>
      <c r="BD44" s="133"/>
      <c r="BE44" s="106"/>
      <c r="BF44" s="14"/>
      <c r="BG44" s="133"/>
      <c r="BH44" s="106"/>
      <c r="BI44" s="14"/>
      <c r="BJ44" s="133"/>
      <c r="BK44" s="106"/>
      <c r="BL44" s="14"/>
      <c r="BM44" s="133"/>
      <c r="BN44" s="106"/>
      <c r="BO44" s="14"/>
      <c r="BP44" s="133"/>
      <c r="BQ44" s="106"/>
      <c r="BR44" s="14"/>
      <c r="BS44" s="133"/>
      <c r="BT44" s="106"/>
      <c r="BU44" s="14"/>
      <c r="BV44" s="133"/>
      <c r="BW44" s="106"/>
      <c r="BX44" s="14"/>
      <c r="BY44" s="133"/>
      <c r="BZ44" s="106"/>
      <c r="CA44" s="14"/>
      <c r="CB44" s="133"/>
      <c r="CC44" s="106"/>
      <c r="CD44" s="14"/>
      <c r="CE44" s="133"/>
      <c r="CF44" s="106"/>
      <c r="CG44" s="14"/>
      <c r="CH44" s="133"/>
      <c r="CI44" s="106"/>
      <c r="CJ44" s="14"/>
      <c r="CK44" s="133"/>
      <c r="CL44" s="106"/>
      <c r="CM44" s="14"/>
      <c r="CN44" s="133"/>
      <c r="CO44" s="106"/>
      <c r="CP44" s="14"/>
      <c r="CQ44" s="133"/>
      <c r="CR44" s="56"/>
      <c r="CS44" s="14"/>
      <c r="CT44" s="27"/>
      <c r="CU44" s="56"/>
      <c r="CV44" s="14"/>
      <c r="CW44" s="27"/>
      <c r="CX44" s="106"/>
      <c r="CY44" s="14"/>
      <c r="CZ44" s="133"/>
      <c r="DA44" s="106"/>
      <c r="DB44" s="14"/>
      <c r="DC44" s="27"/>
      <c r="DD44" s="106"/>
      <c r="DE44" s="14"/>
      <c r="DF44" s="133"/>
      <c r="DG44" s="106"/>
      <c r="DH44" s="14"/>
      <c r="DI44" s="133"/>
      <c r="DJ44" s="106"/>
      <c r="DK44" s="14"/>
      <c r="DL44" s="133"/>
      <c r="DM44" s="106"/>
      <c r="DN44" s="14"/>
      <c r="DO44" s="133"/>
      <c r="DP44" s="106"/>
      <c r="DQ44" s="14"/>
      <c r="DR44" s="133"/>
      <c r="DS44" s="106"/>
      <c r="DT44" s="14"/>
      <c r="DU44" s="133"/>
      <c r="DV44" s="106"/>
      <c r="DW44" s="14"/>
      <c r="DX44" s="133"/>
      <c r="DY44" s="106"/>
      <c r="DZ44" s="176"/>
      <c r="EA44" s="133"/>
    </row>
    <row r="45" spans="1:131" ht="18" customHeight="1">
      <c r="A45" s="28">
        <v>33</v>
      </c>
      <c r="B45" s="162" t="s">
        <v>27</v>
      </c>
      <c r="C45" s="31">
        <v>4056</v>
      </c>
      <c r="D45" s="29">
        <v>4023</v>
      </c>
      <c r="E45" s="133">
        <f>SUM(D45/C45)</f>
        <v>0.99186390532544377</v>
      </c>
      <c r="F45" s="32">
        <v>10736</v>
      </c>
      <c r="G45" s="29">
        <v>12161</v>
      </c>
      <c r="H45" s="137">
        <f>SUM(G45/F45)</f>
        <v>1.1327309985096869</v>
      </c>
      <c r="I45" s="32">
        <f t="shared" si="24"/>
        <v>14792</v>
      </c>
      <c r="J45" s="29">
        <f t="shared" si="25"/>
        <v>16184</v>
      </c>
      <c r="K45" s="137">
        <f>SUM(J45/I45)</f>
        <v>1.094104921579232</v>
      </c>
      <c r="L45" s="31">
        <v>11233</v>
      </c>
      <c r="M45" s="29">
        <v>14120</v>
      </c>
      <c r="N45" s="133">
        <f>SUM(M45/L45)</f>
        <v>1.2570105937861658</v>
      </c>
      <c r="O45" s="31">
        <v>119</v>
      </c>
      <c r="P45" s="29">
        <v>0</v>
      </c>
      <c r="Q45" s="133"/>
      <c r="R45" s="31">
        <v>4596</v>
      </c>
      <c r="S45" s="29">
        <v>6038</v>
      </c>
      <c r="T45" s="133">
        <f>SUM(S45/R45)</f>
        <v>1.313751087902524</v>
      </c>
      <c r="U45" s="31">
        <v>5277</v>
      </c>
      <c r="V45" s="29">
        <v>5302</v>
      </c>
      <c r="W45" s="133">
        <f>SUM(V45/U45)</f>
        <v>1.0047375402690923</v>
      </c>
      <c r="X45" s="31">
        <v>1156</v>
      </c>
      <c r="Y45" s="29">
        <v>1254</v>
      </c>
      <c r="Z45" s="133">
        <f>SUM(Y45/X45)</f>
        <v>1.0847750865051904</v>
      </c>
      <c r="AA45" s="31">
        <v>6097</v>
      </c>
      <c r="AB45" s="29">
        <v>7942</v>
      </c>
      <c r="AC45" s="133">
        <f>SUM(AB45/AA45)</f>
        <v>1.3026078399212728</v>
      </c>
      <c r="AD45" s="31">
        <v>13296</v>
      </c>
      <c r="AE45" s="29">
        <v>14967</v>
      </c>
      <c r="AF45" s="133">
        <f>SUM(AE45/AD45)</f>
        <v>1.1256768953068592</v>
      </c>
      <c r="AG45" s="31">
        <v>10648</v>
      </c>
      <c r="AH45" s="29">
        <v>10584</v>
      </c>
      <c r="AI45" s="133">
        <f>SUM(AH45/AG45)</f>
        <v>0.99398948159278733</v>
      </c>
      <c r="AJ45" s="31">
        <v>4442</v>
      </c>
      <c r="AK45" s="29">
        <v>4046</v>
      </c>
      <c r="AL45" s="133">
        <f>SUM(AK45/AJ45)</f>
        <v>0.91085096803241783</v>
      </c>
      <c r="AM45" s="31">
        <f t="shared" si="26"/>
        <v>40916</v>
      </c>
      <c r="AN45" s="29">
        <f t="shared" si="27"/>
        <v>44095</v>
      </c>
      <c r="AO45" s="133">
        <f>SUM(AN45/AM45)</f>
        <v>1.0776957669371394</v>
      </c>
      <c r="AP45" s="31">
        <v>61</v>
      </c>
      <c r="AQ45" s="29">
        <v>61</v>
      </c>
      <c r="AR45" s="133">
        <f>SUM(AQ45/AP45)</f>
        <v>1</v>
      </c>
      <c r="AS45" s="31">
        <v>17821</v>
      </c>
      <c r="AT45" s="29">
        <v>14817</v>
      </c>
      <c r="AU45" s="133">
        <f>SUM(AT45/AS45)</f>
        <v>0.83143482408394587</v>
      </c>
      <c r="AV45" s="31">
        <v>1059</v>
      </c>
      <c r="AW45" s="29">
        <v>1333</v>
      </c>
      <c r="AX45" s="133">
        <f>SUM(AW45/AV45)</f>
        <v>1.2587346553352219</v>
      </c>
      <c r="AY45" s="31">
        <v>9767</v>
      </c>
      <c r="AZ45" s="29">
        <v>12013</v>
      </c>
      <c r="BA45" s="133">
        <f>SUM(AZ45/AY45)</f>
        <v>1.2299580219105151</v>
      </c>
      <c r="BB45" s="31">
        <v>21358</v>
      </c>
      <c r="BC45" s="29">
        <v>36631</v>
      </c>
      <c r="BD45" s="133">
        <f>SUM(BC45/BB45)</f>
        <v>1.7150950463526546</v>
      </c>
      <c r="BE45" s="31">
        <v>4089</v>
      </c>
      <c r="BF45" s="29">
        <v>3554</v>
      </c>
      <c r="BG45" s="133">
        <f>SUM(BF45/BE45)</f>
        <v>0.86916116409880162</v>
      </c>
      <c r="BH45" s="31">
        <v>12278</v>
      </c>
      <c r="BI45" s="29">
        <v>0</v>
      </c>
      <c r="BJ45" s="133">
        <f>SUM(BI45/BH45)</f>
        <v>0</v>
      </c>
      <c r="BK45" s="31">
        <f t="shared" si="28"/>
        <v>66433</v>
      </c>
      <c r="BL45" s="29">
        <f t="shared" si="29"/>
        <v>68409</v>
      </c>
      <c r="BM45" s="133">
        <f>SUM(BL45/BK45)</f>
        <v>1.0297442536088992</v>
      </c>
      <c r="BN45" s="31">
        <f t="shared" si="30"/>
        <v>138089</v>
      </c>
      <c r="BO45" s="29">
        <f t="shared" si="13"/>
        <v>148846</v>
      </c>
      <c r="BP45" s="133">
        <f>SUM(BO45/BN45)</f>
        <v>1.0778990361288734</v>
      </c>
      <c r="BQ45" s="31"/>
      <c r="BR45" s="29"/>
      <c r="BS45" s="133"/>
      <c r="BT45" s="31">
        <v>3527</v>
      </c>
      <c r="BU45" s="29">
        <v>3899</v>
      </c>
      <c r="BV45" s="133">
        <f>SUM(BU45/BT45)</f>
        <v>1.1054720725829317</v>
      </c>
      <c r="BW45" s="31">
        <v>3005</v>
      </c>
      <c r="BX45" s="29">
        <v>3152</v>
      </c>
      <c r="BY45" s="133">
        <f>SUM(BX45/BW45)</f>
        <v>1.0489184692179701</v>
      </c>
      <c r="BZ45" s="31">
        <v>4911</v>
      </c>
      <c r="CA45" s="29">
        <v>4165</v>
      </c>
      <c r="CB45" s="133">
        <f>SUM(CA45/BZ45)</f>
        <v>0.84809611077173697</v>
      </c>
      <c r="CC45" s="31">
        <f t="shared" ref="CC44:CC50" si="65">SUM(BT45+BW45+BZ45)</f>
        <v>11443</v>
      </c>
      <c r="CD45" s="29">
        <f t="shared" ref="CD44:CD50" si="66">SUM(BU45+BX45+CA45)</f>
        <v>11216</v>
      </c>
      <c r="CE45" s="133">
        <f>SUM(CD45/CC45)</f>
        <v>0.9801625447872061</v>
      </c>
      <c r="CF45" s="31"/>
      <c r="CG45" s="29"/>
      <c r="CH45" s="133"/>
      <c r="CI45" s="31"/>
      <c r="CJ45" s="29"/>
      <c r="CK45" s="133"/>
      <c r="CL45" s="31"/>
      <c r="CM45" s="29"/>
      <c r="CN45" s="133"/>
      <c r="CO45" s="31"/>
      <c r="CP45" s="29"/>
      <c r="CQ45" s="133"/>
      <c r="CR45" s="32"/>
      <c r="CS45" s="29"/>
      <c r="CT45" s="124"/>
      <c r="CU45" s="123"/>
      <c r="CV45" s="29"/>
      <c r="CW45" s="124"/>
      <c r="CX45" s="31"/>
      <c r="CY45" s="29"/>
      <c r="CZ45" s="133"/>
      <c r="DA45" s="123">
        <f t="shared" si="31"/>
        <v>149532</v>
      </c>
      <c r="DB45" s="29">
        <f t="shared" si="32"/>
        <v>160062</v>
      </c>
      <c r="DC45" s="133">
        <f>SUM(DB45/DA45)</f>
        <v>1.0704197094936201</v>
      </c>
      <c r="DD45" s="31">
        <v>9792</v>
      </c>
      <c r="DE45" s="29">
        <v>11006</v>
      </c>
      <c r="DF45" s="133">
        <f>SUM(DE45/DD45)</f>
        <v>1.1239787581699345</v>
      </c>
      <c r="DG45" s="31">
        <v>825</v>
      </c>
      <c r="DH45" s="29">
        <v>1115</v>
      </c>
      <c r="DI45" s="133">
        <f>SUM(DH45/DG45)</f>
        <v>1.3515151515151516</v>
      </c>
      <c r="DJ45" s="31">
        <f>4625+5</f>
        <v>4630</v>
      </c>
      <c r="DK45" s="29">
        <f>4715+5</f>
        <v>4720</v>
      </c>
      <c r="DL45" s="133">
        <f>SUM(DK45/DJ45)</f>
        <v>1.0194384449244061</v>
      </c>
      <c r="DM45" s="31"/>
      <c r="DN45" s="29"/>
      <c r="DO45" s="133"/>
      <c r="DP45" s="31"/>
      <c r="DQ45" s="29"/>
      <c r="DR45" s="133"/>
      <c r="DS45" s="31"/>
      <c r="DT45" s="29"/>
      <c r="DU45" s="133"/>
      <c r="DV45" s="31">
        <f t="shared" ref="DV44:DV50" si="67">SUM(DS45+DP45+DM45+DJ45+DG45+DD45)</f>
        <v>15247</v>
      </c>
      <c r="DW45" s="29">
        <f t="shared" ref="DW44:DW50" si="68">SUM(DT45+DQ45+DN45+DK45+DH45+DE45)</f>
        <v>16841</v>
      </c>
      <c r="DX45" s="133">
        <f>SUM(DW45/DV45)</f>
        <v>1.1045451564242146</v>
      </c>
      <c r="DY45" s="31">
        <f t="shared" ref="DY44:DY65" si="69">SUM(DV45+DA45)</f>
        <v>164779</v>
      </c>
      <c r="DZ45" s="174">
        <f t="shared" ref="DZ44:DZ65" si="70">SUM(DW45+DB45)</f>
        <v>176903</v>
      </c>
      <c r="EA45" s="133">
        <f>SUM(DZ45/DY45)</f>
        <v>1.0735773369179324</v>
      </c>
    </row>
    <row r="46" spans="1:131" ht="18" customHeight="1">
      <c r="A46" s="142">
        <v>34</v>
      </c>
      <c r="B46" s="162" t="s">
        <v>24</v>
      </c>
      <c r="C46" s="20"/>
      <c r="D46" s="21"/>
      <c r="E46" s="134"/>
      <c r="F46" s="23"/>
      <c r="G46" s="21"/>
      <c r="H46" s="22"/>
      <c r="I46" s="23"/>
      <c r="J46" s="21"/>
      <c r="K46" s="22"/>
      <c r="L46" s="20"/>
      <c r="M46" s="21"/>
      <c r="N46" s="134"/>
      <c r="O46" s="20"/>
      <c r="P46" s="21"/>
      <c r="Q46" s="134"/>
      <c r="R46" s="20"/>
      <c r="S46" s="21"/>
      <c r="T46" s="134"/>
      <c r="U46" s="20"/>
      <c r="V46" s="21"/>
      <c r="W46" s="134"/>
      <c r="X46" s="20"/>
      <c r="Y46" s="21"/>
      <c r="Z46" s="134"/>
      <c r="AA46" s="20"/>
      <c r="AB46" s="21"/>
      <c r="AC46" s="134"/>
      <c r="AD46" s="20"/>
      <c r="AE46" s="21"/>
      <c r="AF46" s="134"/>
      <c r="AG46" s="20"/>
      <c r="AH46" s="21"/>
      <c r="AI46" s="134"/>
      <c r="AJ46" s="20"/>
      <c r="AK46" s="21"/>
      <c r="AL46" s="134"/>
      <c r="AM46" s="20"/>
      <c r="AN46" s="21"/>
      <c r="AO46" s="134"/>
      <c r="AP46" s="20"/>
      <c r="AQ46" s="21"/>
      <c r="AR46" s="134"/>
      <c r="AS46" s="20"/>
      <c r="AT46" s="21"/>
      <c r="AU46" s="134"/>
      <c r="AV46" s="20"/>
      <c r="AW46" s="21"/>
      <c r="AX46" s="134"/>
      <c r="AY46" s="20"/>
      <c r="AZ46" s="21"/>
      <c r="BA46" s="134"/>
      <c r="BB46" s="20"/>
      <c r="BC46" s="21"/>
      <c r="BD46" s="134"/>
      <c r="BE46" s="20"/>
      <c r="BF46" s="21"/>
      <c r="BG46" s="134"/>
      <c r="BH46" s="20"/>
      <c r="BI46" s="21"/>
      <c r="BJ46" s="134"/>
      <c r="BK46" s="20"/>
      <c r="BL46" s="21"/>
      <c r="BM46" s="134"/>
      <c r="BN46" s="20"/>
      <c r="BO46" s="21"/>
      <c r="BP46" s="134"/>
      <c r="BQ46" s="20"/>
      <c r="BR46" s="21"/>
      <c r="BS46" s="134"/>
      <c r="BT46" s="20"/>
      <c r="BU46" s="21"/>
      <c r="BV46" s="134"/>
      <c r="BW46" s="20"/>
      <c r="BX46" s="21"/>
      <c r="BY46" s="134"/>
      <c r="BZ46" s="20"/>
      <c r="CA46" s="21"/>
      <c r="CB46" s="134"/>
      <c r="CC46" s="20"/>
      <c r="CD46" s="21"/>
      <c r="CE46" s="134"/>
      <c r="CF46" s="20"/>
      <c r="CG46" s="21"/>
      <c r="CH46" s="134"/>
      <c r="CI46" s="20"/>
      <c r="CJ46" s="21"/>
      <c r="CK46" s="134"/>
      <c r="CL46" s="20"/>
      <c r="CM46" s="21"/>
      <c r="CN46" s="134"/>
      <c r="CO46" s="20"/>
      <c r="CP46" s="21"/>
      <c r="CQ46" s="134"/>
      <c r="CR46" s="23"/>
      <c r="CS46" s="21"/>
      <c r="CT46" s="121"/>
      <c r="CU46" s="131"/>
      <c r="CV46" s="21"/>
      <c r="CW46" s="121"/>
      <c r="CX46" s="20"/>
      <c r="CY46" s="21"/>
      <c r="CZ46" s="134"/>
      <c r="DA46" s="131"/>
      <c r="DB46" s="21"/>
      <c r="DC46" s="134"/>
      <c r="DD46" s="20"/>
      <c r="DE46" s="21"/>
      <c r="DF46" s="134"/>
      <c r="DG46" s="20"/>
      <c r="DH46" s="21"/>
      <c r="DI46" s="134"/>
      <c r="DJ46" s="20"/>
      <c r="DK46" s="21"/>
      <c r="DL46" s="134"/>
      <c r="DM46" s="20"/>
      <c r="DN46" s="21"/>
      <c r="DO46" s="134"/>
      <c r="DP46" s="20"/>
      <c r="DQ46" s="21"/>
      <c r="DR46" s="134"/>
      <c r="DS46" s="20"/>
      <c r="DT46" s="21"/>
      <c r="DU46" s="134"/>
      <c r="DV46" s="20"/>
      <c r="DW46" s="21"/>
      <c r="DX46" s="134"/>
      <c r="DY46" s="20"/>
      <c r="DZ46" s="173"/>
      <c r="EA46" s="134"/>
    </row>
    <row r="47" spans="1:131" ht="15.75">
      <c r="A47" s="46">
        <v>35</v>
      </c>
      <c r="B47" s="47" t="s">
        <v>14</v>
      </c>
      <c r="C47" s="25"/>
      <c r="D47" s="49"/>
      <c r="E47" s="135"/>
      <c r="F47" s="26"/>
      <c r="G47" s="49"/>
      <c r="H47" s="136"/>
      <c r="I47" s="26"/>
      <c r="J47" s="49"/>
      <c r="K47" s="136"/>
      <c r="L47" s="25"/>
      <c r="M47" s="49"/>
      <c r="N47" s="135"/>
      <c r="O47" s="25"/>
      <c r="P47" s="49"/>
      <c r="Q47" s="135"/>
      <c r="R47" s="25"/>
      <c r="S47" s="49"/>
      <c r="T47" s="135"/>
      <c r="U47" s="25"/>
      <c r="V47" s="49"/>
      <c r="W47" s="135"/>
      <c r="X47" s="25"/>
      <c r="Y47" s="49"/>
      <c r="Z47" s="135"/>
      <c r="AA47" s="25"/>
      <c r="AB47" s="49"/>
      <c r="AC47" s="135"/>
      <c r="AD47" s="25"/>
      <c r="AE47" s="49"/>
      <c r="AF47" s="135"/>
      <c r="AG47" s="25"/>
      <c r="AH47" s="49"/>
      <c r="AI47" s="135"/>
      <c r="AJ47" s="25"/>
      <c r="AK47" s="49"/>
      <c r="AL47" s="135"/>
      <c r="AM47" s="25"/>
      <c r="AN47" s="49"/>
      <c r="AO47" s="135"/>
      <c r="AP47" s="25"/>
      <c r="AQ47" s="49"/>
      <c r="AR47" s="135"/>
      <c r="AS47" s="25"/>
      <c r="AT47" s="49"/>
      <c r="AU47" s="135"/>
      <c r="AV47" s="25"/>
      <c r="AW47" s="49"/>
      <c r="AX47" s="135"/>
      <c r="AY47" s="25"/>
      <c r="AZ47" s="49"/>
      <c r="BA47" s="135"/>
      <c r="BB47" s="25"/>
      <c r="BC47" s="49"/>
      <c r="BD47" s="135"/>
      <c r="BE47" s="25"/>
      <c r="BF47" s="49"/>
      <c r="BG47" s="135"/>
      <c r="BH47" s="25"/>
      <c r="BI47" s="49"/>
      <c r="BJ47" s="135"/>
      <c r="BK47" s="25"/>
      <c r="BL47" s="49"/>
      <c r="BM47" s="135"/>
      <c r="BN47" s="25"/>
      <c r="BO47" s="49"/>
      <c r="BP47" s="135"/>
      <c r="BQ47" s="25"/>
      <c r="BR47" s="49"/>
      <c r="BS47" s="135"/>
      <c r="BT47" s="25"/>
      <c r="BU47" s="49"/>
      <c r="BV47" s="135"/>
      <c r="BW47" s="25"/>
      <c r="BX47" s="49"/>
      <c r="BY47" s="135"/>
      <c r="BZ47" s="25"/>
      <c r="CA47" s="49"/>
      <c r="CB47" s="135"/>
      <c r="CC47" s="25"/>
      <c r="CD47" s="49"/>
      <c r="CE47" s="135"/>
      <c r="CF47" s="25"/>
      <c r="CG47" s="49"/>
      <c r="CH47" s="135"/>
      <c r="CI47" s="25"/>
      <c r="CJ47" s="49"/>
      <c r="CK47" s="135"/>
      <c r="CL47" s="25"/>
      <c r="CM47" s="49"/>
      <c r="CN47" s="135"/>
      <c r="CO47" s="25"/>
      <c r="CP47" s="49"/>
      <c r="CQ47" s="135"/>
      <c r="CR47" s="26"/>
      <c r="CS47" s="49"/>
      <c r="CT47" s="33"/>
      <c r="CU47" s="26"/>
      <c r="CV47" s="49"/>
      <c r="CW47" s="33"/>
      <c r="CX47" s="25"/>
      <c r="CY47" s="49"/>
      <c r="CZ47" s="135"/>
      <c r="DA47" s="25"/>
      <c r="DB47" s="49"/>
      <c r="DC47" s="73"/>
      <c r="DD47" s="25"/>
      <c r="DE47" s="49"/>
      <c r="DF47" s="135"/>
      <c r="DG47" s="25"/>
      <c r="DH47" s="49"/>
      <c r="DI47" s="135"/>
      <c r="DJ47" s="25"/>
      <c r="DK47" s="49"/>
      <c r="DL47" s="135"/>
      <c r="DM47" s="25"/>
      <c r="DN47" s="49"/>
      <c r="DO47" s="135"/>
      <c r="DP47" s="25"/>
      <c r="DQ47" s="49"/>
      <c r="DR47" s="135"/>
      <c r="DS47" s="25"/>
      <c r="DT47" s="49"/>
      <c r="DU47" s="135"/>
      <c r="DV47" s="25"/>
      <c r="DW47" s="49"/>
      <c r="DX47" s="135"/>
      <c r="DY47" s="25"/>
      <c r="DZ47" s="177"/>
      <c r="EA47" s="135"/>
    </row>
    <row r="48" spans="1:131" ht="31.5">
      <c r="A48" s="46">
        <v>36</v>
      </c>
      <c r="B48" s="72" t="s">
        <v>15</v>
      </c>
      <c r="C48" s="25"/>
      <c r="D48" s="21"/>
      <c r="E48" s="73"/>
      <c r="F48" s="26"/>
      <c r="G48" s="21"/>
      <c r="H48" s="24"/>
      <c r="I48" s="26"/>
      <c r="J48" s="21"/>
      <c r="K48" s="24"/>
      <c r="L48" s="25"/>
      <c r="M48" s="21"/>
      <c r="N48" s="73"/>
      <c r="O48" s="25"/>
      <c r="P48" s="21"/>
      <c r="Q48" s="73"/>
      <c r="R48" s="25"/>
      <c r="S48" s="21"/>
      <c r="T48" s="73"/>
      <c r="U48" s="25"/>
      <c r="V48" s="21"/>
      <c r="W48" s="73"/>
      <c r="X48" s="25"/>
      <c r="Y48" s="21"/>
      <c r="Z48" s="73"/>
      <c r="AA48" s="25"/>
      <c r="AB48" s="21"/>
      <c r="AC48" s="73"/>
      <c r="AD48" s="25"/>
      <c r="AE48" s="21"/>
      <c r="AF48" s="73"/>
      <c r="AG48" s="25"/>
      <c r="AH48" s="21"/>
      <c r="AI48" s="73"/>
      <c r="AJ48" s="25"/>
      <c r="AK48" s="21"/>
      <c r="AL48" s="73"/>
      <c r="AM48" s="25"/>
      <c r="AN48" s="21"/>
      <c r="AO48" s="73"/>
      <c r="AP48" s="25"/>
      <c r="AQ48" s="21"/>
      <c r="AR48" s="73"/>
      <c r="AS48" s="25"/>
      <c r="AT48" s="21"/>
      <c r="AU48" s="73"/>
      <c r="AV48" s="25"/>
      <c r="AW48" s="21"/>
      <c r="AX48" s="73"/>
      <c r="AY48" s="25"/>
      <c r="AZ48" s="21"/>
      <c r="BA48" s="73"/>
      <c r="BB48" s="25"/>
      <c r="BC48" s="21"/>
      <c r="BD48" s="73"/>
      <c r="BE48" s="25"/>
      <c r="BF48" s="21"/>
      <c r="BG48" s="73"/>
      <c r="BH48" s="25"/>
      <c r="BI48" s="21"/>
      <c r="BJ48" s="73"/>
      <c r="BK48" s="25"/>
      <c r="BL48" s="21"/>
      <c r="BM48" s="73"/>
      <c r="BN48" s="25"/>
      <c r="BO48" s="21"/>
      <c r="BP48" s="73"/>
      <c r="BQ48" s="25"/>
      <c r="BR48" s="21"/>
      <c r="BS48" s="73"/>
      <c r="BT48" s="25"/>
      <c r="BU48" s="21"/>
      <c r="BV48" s="73"/>
      <c r="BW48" s="25"/>
      <c r="BX48" s="21"/>
      <c r="BY48" s="73"/>
      <c r="BZ48" s="25"/>
      <c r="CA48" s="21"/>
      <c r="CB48" s="73"/>
      <c r="CC48" s="25"/>
      <c r="CD48" s="21"/>
      <c r="CE48" s="73"/>
      <c r="CF48" s="25"/>
      <c r="CG48" s="21"/>
      <c r="CH48" s="73"/>
      <c r="CI48" s="25"/>
      <c r="CJ48" s="21"/>
      <c r="CK48" s="73"/>
      <c r="CL48" s="25"/>
      <c r="CM48" s="21"/>
      <c r="CN48" s="73"/>
      <c r="CO48" s="25"/>
      <c r="CP48" s="21"/>
      <c r="CQ48" s="73"/>
      <c r="CR48" s="25"/>
      <c r="CS48" s="21"/>
      <c r="CT48" s="24"/>
      <c r="CU48" s="26"/>
      <c r="CV48" s="21"/>
      <c r="CW48" s="24"/>
      <c r="CX48" s="25"/>
      <c r="CY48" s="21"/>
      <c r="CZ48" s="73"/>
      <c r="DA48" s="25"/>
      <c r="DB48" s="21"/>
      <c r="DC48" s="73"/>
      <c r="DD48" s="25"/>
      <c r="DE48" s="21"/>
      <c r="DF48" s="73"/>
      <c r="DG48" s="25"/>
      <c r="DH48" s="21"/>
      <c r="DI48" s="73"/>
      <c r="DJ48" s="25"/>
      <c r="DK48" s="21"/>
      <c r="DL48" s="73"/>
      <c r="DM48" s="25"/>
      <c r="DN48" s="21"/>
      <c r="DO48" s="73"/>
      <c r="DP48" s="25"/>
      <c r="DQ48" s="21"/>
      <c r="DR48" s="73"/>
      <c r="DS48" s="25"/>
      <c r="DT48" s="21"/>
      <c r="DU48" s="73"/>
      <c r="DV48" s="25"/>
      <c r="DW48" s="21"/>
      <c r="DX48" s="73"/>
      <c r="DY48" s="25"/>
      <c r="DZ48" s="173"/>
      <c r="EA48" s="73"/>
    </row>
    <row r="49" spans="1:131" ht="15.75">
      <c r="A49" s="46">
        <v>37</v>
      </c>
      <c r="B49" s="19" t="s">
        <v>52</v>
      </c>
      <c r="C49" s="25">
        <v>34046</v>
      </c>
      <c r="D49" s="21">
        <v>28259</v>
      </c>
      <c r="E49" s="73">
        <f>SUM(D49/C49)</f>
        <v>0.83002408506138758</v>
      </c>
      <c r="F49" s="26">
        <v>35615</v>
      </c>
      <c r="G49" s="21">
        <v>31088</v>
      </c>
      <c r="H49" s="24">
        <f>SUM(G49/F49)</f>
        <v>0.87289063596799099</v>
      </c>
      <c r="I49" s="26">
        <f t="shared" si="24"/>
        <v>69661</v>
      </c>
      <c r="J49" s="21">
        <f t="shared" si="25"/>
        <v>59347</v>
      </c>
      <c r="K49" s="24">
        <f>SUM(J49/I49)</f>
        <v>0.85194010996109737</v>
      </c>
      <c r="L49" s="25">
        <v>31915</v>
      </c>
      <c r="M49" s="21">
        <v>31827</v>
      </c>
      <c r="N49" s="73">
        <f>SUM(M49/L49)</f>
        <v>0.99724267585774717</v>
      </c>
      <c r="O49" s="25">
        <v>5980</v>
      </c>
      <c r="P49" s="21">
        <v>0</v>
      </c>
      <c r="Q49" s="73"/>
      <c r="R49" s="25">
        <v>17751</v>
      </c>
      <c r="S49" s="21">
        <v>13497</v>
      </c>
      <c r="T49" s="73">
        <f>SUM(S49/R49)</f>
        <v>0.76035152949129625</v>
      </c>
      <c r="U49" s="25">
        <v>29545</v>
      </c>
      <c r="V49" s="21">
        <v>23909</v>
      </c>
      <c r="W49" s="73">
        <f>SUM(V49/U49)</f>
        <v>0.80924014215603313</v>
      </c>
      <c r="X49" s="25">
        <v>11238</v>
      </c>
      <c r="Y49" s="21">
        <v>6424</v>
      </c>
      <c r="Z49" s="73">
        <f>SUM(Y49/X49)</f>
        <v>0.57163196298273711</v>
      </c>
      <c r="AA49" s="25">
        <v>16724</v>
      </c>
      <c r="AB49" s="21">
        <v>14028</v>
      </c>
      <c r="AC49" s="73">
        <f>SUM(AB49/AA49)</f>
        <v>0.83879454675914855</v>
      </c>
      <c r="AD49" s="25">
        <v>33345</v>
      </c>
      <c r="AE49" s="21">
        <v>41243</v>
      </c>
      <c r="AF49" s="73">
        <f>SUM(AE49/AD49)</f>
        <v>1.2368571000149948</v>
      </c>
      <c r="AG49" s="25">
        <v>13247</v>
      </c>
      <c r="AH49" s="21">
        <v>26945</v>
      </c>
      <c r="AI49" s="73">
        <f>SUM(AH49/AG49)</f>
        <v>2.0340454442515288</v>
      </c>
      <c r="AJ49" s="25"/>
      <c r="AK49" s="21">
        <v>396</v>
      </c>
      <c r="AL49" s="73"/>
      <c r="AM49" s="25">
        <f t="shared" si="26"/>
        <v>104099</v>
      </c>
      <c r="AN49" s="21">
        <f t="shared" si="27"/>
        <v>112945</v>
      </c>
      <c r="AO49" s="73">
        <f>SUM(AN49/AM49)</f>
        <v>1.0849768009298841</v>
      </c>
      <c r="AP49" s="25">
        <v>22820</v>
      </c>
      <c r="AQ49" s="21">
        <v>19258</v>
      </c>
      <c r="AR49" s="73">
        <f>SUM(AQ49/AP49)</f>
        <v>0.84390885188431197</v>
      </c>
      <c r="AS49" s="25">
        <v>19012</v>
      </c>
      <c r="AT49" s="21">
        <v>22345</v>
      </c>
      <c r="AU49" s="73">
        <f>SUM(AT49/AS49)</f>
        <v>1.1753103303176942</v>
      </c>
      <c r="AV49" s="25">
        <v>10420</v>
      </c>
      <c r="AW49" s="21">
        <v>9009</v>
      </c>
      <c r="AX49" s="73">
        <f>SUM(AW49/AV49)</f>
        <v>0.86458733205374283</v>
      </c>
      <c r="AY49" s="25">
        <v>49812</v>
      </c>
      <c r="AZ49" s="21">
        <v>43569</v>
      </c>
      <c r="BA49" s="73">
        <f>SUM(AZ49/AY49)</f>
        <v>0.87466875451698389</v>
      </c>
      <c r="BB49" s="25">
        <v>15513</v>
      </c>
      <c r="BC49" s="21">
        <v>21601</v>
      </c>
      <c r="BD49" s="73">
        <f>SUM(BC49/BB49)</f>
        <v>1.3924450460903759</v>
      </c>
      <c r="BE49" s="25"/>
      <c r="BF49" s="21">
        <v>535</v>
      </c>
      <c r="BG49" s="73"/>
      <c r="BH49" s="25">
        <v>18033</v>
      </c>
      <c r="BI49" s="21">
        <v>0</v>
      </c>
      <c r="BJ49" s="73">
        <f>SUM(BI49/BH49)</f>
        <v>0</v>
      </c>
      <c r="BK49" s="25">
        <f t="shared" si="28"/>
        <v>135610</v>
      </c>
      <c r="BL49" s="21">
        <f t="shared" si="29"/>
        <v>116317</v>
      </c>
      <c r="BM49" s="73">
        <f>SUM(BL49/BK49)</f>
        <v>0.85773173069832609</v>
      </c>
      <c r="BN49" s="25">
        <f t="shared" si="30"/>
        <v>365016</v>
      </c>
      <c r="BO49" s="21">
        <f t="shared" si="13"/>
        <v>333933</v>
      </c>
      <c r="BP49" s="73">
        <f>SUM(BO49/BN49)</f>
        <v>0.91484482871983697</v>
      </c>
      <c r="BQ49" s="25">
        <v>136778</v>
      </c>
      <c r="BR49" s="21">
        <v>106686</v>
      </c>
      <c r="BS49" s="73">
        <f>SUM(BR49/BQ49)</f>
        <v>0.77999385866148063</v>
      </c>
      <c r="BT49" s="25">
        <v>75640</v>
      </c>
      <c r="BU49" s="21">
        <v>70891</v>
      </c>
      <c r="BV49" s="73">
        <f>SUM(BU49/BT49)</f>
        <v>0.93721575885774722</v>
      </c>
      <c r="BW49" s="25">
        <v>28560</v>
      </c>
      <c r="BX49" s="21">
        <v>26640</v>
      </c>
      <c r="BY49" s="73">
        <f>SUM(BX49/BW49)</f>
        <v>0.9327731092436975</v>
      </c>
      <c r="BZ49" s="25">
        <v>57379</v>
      </c>
      <c r="CA49" s="21">
        <v>54254</v>
      </c>
      <c r="CB49" s="73">
        <f>SUM(CA49/BZ49)</f>
        <v>0.94553756600846994</v>
      </c>
      <c r="CC49" s="25">
        <f t="shared" si="65"/>
        <v>161579</v>
      </c>
      <c r="CD49" s="21">
        <f t="shared" si="66"/>
        <v>151785</v>
      </c>
      <c r="CE49" s="73">
        <f>SUM(CD49/CC49)</f>
        <v>0.93938568749651874</v>
      </c>
      <c r="CF49" s="25">
        <v>24067</v>
      </c>
      <c r="CG49" s="21">
        <v>22640</v>
      </c>
      <c r="CH49" s="73">
        <f>SUM(CG49/CF49)</f>
        <v>0.94070719242115763</v>
      </c>
      <c r="CI49" s="25">
        <v>34341</v>
      </c>
      <c r="CJ49" s="21">
        <v>47042</v>
      </c>
      <c r="CK49" s="73">
        <f>SUM(CJ49/CI49)</f>
        <v>1.3698494510934451</v>
      </c>
      <c r="CL49" s="25">
        <f t="shared" ref="CL44:CL50" si="71">SUM(CF49+CI49)</f>
        <v>58408</v>
      </c>
      <c r="CM49" s="21">
        <f t="shared" ref="CM44:CM50" si="72">SUM(CG49+CJ49)</f>
        <v>69682</v>
      </c>
      <c r="CN49" s="73">
        <f>SUM(CM49/CL49)</f>
        <v>1.1930215039035748</v>
      </c>
      <c r="CO49" s="25">
        <v>73411</v>
      </c>
      <c r="CP49" s="21">
        <v>78645</v>
      </c>
      <c r="CQ49" s="73">
        <f>SUM(CP49/CO49)</f>
        <v>1.0712972170383186</v>
      </c>
      <c r="CR49" s="25"/>
      <c r="CS49" s="21"/>
      <c r="CT49" s="24"/>
      <c r="CU49" s="26"/>
      <c r="CV49" s="21"/>
      <c r="CW49" s="24"/>
      <c r="CX49" s="25">
        <v>14286</v>
      </c>
      <c r="CY49" s="21">
        <v>0</v>
      </c>
      <c r="CZ49" s="73"/>
      <c r="DA49" s="25">
        <f t="shared" si="31"/>
        <v>809478</v>
      </c>
      <c r="DB49" s="21">
        <f t="shared" si="32"/>
        <v>740731</v>
      </c>
      <c r="DC49" s="73">
        <f>SUM(DB49/DA49)</f>
        <v>0.91507242939276912</v>
      </c>
      <c r="DD49" s="25">
        <v>7877</v>
      </c>
      <c r="DE49" s="21">
        <v>8022</v>
      </c>
      <c r="DF49" s="73">
        <f>SUM(DE49/DD49)</f>
        <v>1.0184080233591468</v>
      </c>
      <c r="DG49" s="25">
        <v>3181</v>
      </c>
      <c r="DH49" s="21">
        <v>3201</v>
      </c>
      <c r="DI49" s="73">
        <f>SUM(DH49/DG49)</f>
        <v>1.0062873310279785</v>
      </c>
      <c r="DJ49" s="25">
        <f>842+11976+5575</f>
        <v>18393</v>
      </c>
      <c r="DK49" s="21">
        <f>-1906+11976+5045</f>
        <v>15115</v>
      </c>
      <c r="DL49" s="73">
        <f>SUM(DK49/DJ49)</f>
        <v>0.82178002500951453</v>
      </c>
      <c r="DM49" s="25">
        <v>177</v>
      </c>
      <c r="DN49" s="21">
        <v>-3</v>
      </c>
      <c r="DO49" s="73">
        <f>SUM(DN49/DM49)</f>
        <v>-1.6949152542372881E-2</v>
      </c>
      <c r="DP49" s="25">
        <v>14102</v>
      </c>
      <c r="DQ49" s="21">
        <v>8598</v>
      </c>
      <c r="DR49" s="73">
        <f>SUM(DQ49/DP49)</f>
        <v>0.60970075166643034</v>
      </c>
      <c r="DS49" s="25">
        <v>27958</v>
      </c>
      <c r="DT49" s="21">
        <v>26765</v>
      </c>
      <c r="DU49" s="73">
        <f>SUM(DT49/DS49)</f>
        <v>0.95732885041848492</v>
      </c>
      <c r="DV49" s="25">
        <f t="shared" si="67"/>
        <v>71688</v>
      </c>
      <c r="DW49" s="21">
        <f t="shared" si="68"/>
        <v>61698</v>
      </c>
      <c r="DX49" s="73">
        <f>SUM(DW49/DV49)</f>
        <v>0.86064613324405759</v>
      </c>
      <c r="DY49" s="25">
        <f t="shared" si="69"/>
        <v>881166</v>
      </c>
      <c r="DZ49" s="173">
        <f t="shared" si="70"/>
        <v>802429</v>
      </c>
      <c r="EA49" s="73">
        <f>SUM(DZ49/DY49)</f>
        <v>0.9106445323582617</v>
      </c>
    </row>
    <row r="50" spans="1:131" ht="15.75">
      <c r="A50" s="46">
        <v>38</v>
      </c>
      <c r="B50" s="19" t="s">
        <v>16</v>
      </c>
      <c r="C50" s="25"/>
      <c r="D50" s="21"/>
      <c r="E50" s="73"/>
      <c r="F50" s="26"/>
      <c r="G50" s="21"/>
      <c r="H50" s="24"/>
      <c r="I50" s="26"/>
      <c r="J50" s="21"/>
      <c r="K50" s="24"/>
      <c r="L50" s="25"/>
      <c r="M50" s="21"/>
      <c r="N50" s="73"/>
      <c r="O50" s="25"/>
      <c r="P50" s="21"/>
      <c r="Q50" s="73"/>
      <c r="R50" s="25"/>
      <c r="S50" s="21"/>
      <c r="T50" s="73"/>
      <c r="U50" s="25"/>
      <c r="V50" s="21"/>
      <c r="W50" s="73"/>
      <c r="X50" s="25"/>
      <c r="Y50" s="21"/>
      <c r="Z50" s="73"/>
      <c r="AA50" s="25"/>
      <c r="AB50" s="21"/>
      <c r="AC50" s="73"/>
      <c r="AD50" s="25"/>
      <c r="AE50" s="21"/>
      <c r="AF50" s="73"/>
      <c r="AG50" s="25"/>
      <c r="AH50" s="21"/>
      <c r="AI50" s="73"/>
      <c r="AJ50" s="25"/>
      <c r="AK50" s="21"/>
      <c r="AL50" s="73"/>
      <c r="AM50" s="25"/>
      <c r="AN50" s="21"/>
      <c r="AO50" s="73"/>
      <c r="AP50" s="25"/>
      <c r="AQ50" s="21"/>
      <c r="AR50" s="73"/>
      <c r="AS50" s="25"/>
      <c r="AT50" s="21"/>
      <c r="AU50" s="73"/>
      <c r="AV50" s="25"/>
      <c r="AW50" s="21"/>
      <c r="AX50" s="73"/>
      <c r="AY50" s="25"/>
      <c r="AZ50" s="21"/>
      <c r="BA50" s="73"/>
      <c r="BB50" s="25"/>
      <c r="BC50" s="21"/>
      <c r="BD50" s="73"/>
      <c r="BE50" s="25"/>
      <c r="BF50" s="21"/>
      <c r="BG50" s="73"/>
      <c r="BH50" s="25"/>
      <c r="BI50" s="21"/>
      <c r="BJ50" s="73"/>
      <c r="BK50" s="25"/>
      <c r="BL50" s="21"/>
      <c r="BM50" s="73"/>
      <c r="BN50" s="25"/>
      <c r="BO50" s="21"/>
      <c r="BP50" s="73"/>
      <c r="BQ50" s="25"/>
      <c r="BR50" s="21"/>
      <c r="BS50" s="73"/>
      <c r="BT50" s="25"/>
      <c r="BU50" s="21"/>
      <c r="BV50" s="73"/>
      <c r="BW50" s="25"/>
      <c r="BX50" s="21"/>
      <c r="BY50" s="73"/>
      <c r="BZ50" s="25"/>
      <c r="CA50" s="21"/>
      <c r="CB50" s="73"/>
      <c r="CC50" s="25"/>
      <c r="CD50" s="21"/>
      <c r="CE50" s="73"/>
      <c r="CF50" s="25"/>
      <c r="CG50" s="21"/>
      <c r="CH50" s="73"/>
      <c r="CI50" s="25"/>
      <c r="CJ50" s="21"/>
      <c r="CK50" s="73"/>
      <c r="CL50" s="25">
        <f t="shared" si="71"/>
        <v>0</v>
      </c>
      <c r="CM50" s="21">
        <f t="shared" si="72"/>
        <v>0</v>
      </c>
      <c r="CN50" s="73"/>
      <c r="CO50" s="25"/>
      <c r="CP50" s="21"/>
      <c r="CQ50" s="73"/>
      <c r="CR50" s="25"/>
      <c r="CS50" s="21"/>
      <c r="CT50" s="24"/>
      <c r="CU50" s="26"/>
      <c r="CV50" s="21"/>
      <c r="CW50" s="24"/>
      <c r="CX50" s="25"/>
      <c r="CY50" s="21"/>
      <c r="CZ50" s="73"/>
      <c r="DA50" s="25"/>
      <c r="DB50" s="21"/>
      <c r="DC50" s="73"/>
      <c r="DD50" s="25"/>
      <c r="DE50" s="21"/>
      <c r="DF50" s="73"/>
      <c r="DG50" s="25"/>
      <c r="DH50" s="21"/>
      <c r="DI50" s="73"/>
      <c r="DJ50" s="25"/>
      <c r="DK50" s="21"/>
      <c r="DL50" s="73"/>
      <c r="DM50" s="25"/>
      <c r="DN50" s="21"/>
      <c r="DO50" s="73"/>
      <c r="DP50" s="25"/>
      <c r="DQ50" s="21"/>
      <c r="DR50" s="73"/>
      <c r="DS50" s="25"/>
      <c r="DT50" s="21"/>
      <c r="DU50" s="73"/>
      <c r="DV50" s="25"/>
      <c r="DW50" s="21"/>
      <c r="DX50" s="73"/>
      <c r="DY50" s="25"/>
      <c r="DZ50" s="173"/>
      <c r="EA50" s="73"/>
    </row>
    <row r="51" spans="1:131" ht="15.75">
      <c r="A51" s="46">
        <v>39</v>
      </c>
      <c r="B51" s="19" t="s">
        <v>53</v>
      </c>
      <c r="C51" s="25">
        <f>+C49+C50</f>
        <v>34046</v>
      </c>
      <c r="D51" s="25">
        <f>+D49+D50</f>
        <v>28259</v>
      </c>
      <c r="E51" s="73">
        <f>SUM(D51/C51)</f>
        <v>0.83002408506138758</v>
      </c>
      <c r="F51" s="25">
        <f>+F49+F50</f>
        <v>35615</v>
      </c>
      <c r="G51" s="25">
        <f>+G49+G50</f>
        <v>31088</v>
      </c>
      <c r="H51" s="73">
        <f>SUM(G51/F51)</f>
        <v>0.87289063596799099</v>
      </c>
      <c r="I51" s="25">
        <f t="shared" si="24"/>
        <v>69661</v>
      </c>
      <c r="J51" s="25">
        <f t="shared" si="25"/>
        <v>59347</v>
      </c>
      <c r="K51" s="73">
        <f>SUM(J51/I51)</f>
        <v>0.85194010996109737</v>
      </c>
      <c r="L51" s="25">
        <f>+L49+L50</f>
        <v>31915</v>
      </c>
      <c r="M51" s="25">
        <f>+M49+M50</f>
        <v>31827</v>
      </c>
      <c r="N51" s="73">
        <f>SUM(M51/L51)</f>
        <v>0.99724267585774717</v>
      </c>
      <c r="O51" s="25">
        <f>+O49+O50</f>
        <v>5980</v>
      </c>
      <c r="P51" s="25">
        <f>+P49+P50</f>
        <v>0</v>
      </c>
      <c r="Q51" s="73">
        <f>SUM(P51/O51)</f>
        <v>0</v>
      </c>
      <c r="R51" s="25">
        <f>+R49+R50</f>
        <v>17751</v>
      </c>
      <c r="S51" s="25">
        <f>+S49+S50</f>
        <v>13497</v>
      </c>
      <c r="T51" s="73">
        <f>SUM(S51/R51)</f>
        <v>0.76035152949129625</v>
      </c>
      <c r="U51" s="25">
        <f>+U49+U50</f>
        <v>29545</v>
      </c>
      <c r="V51" s="25">
        <f>+V49+V50</f>
        <v>23909</v>
      </c>
      <c r="W51" s="73">
        <f>SUM(V51/U51)</f>
        <v>0.80924014215603313</v>
      </c>
      <c r="X51" s="25">
        <f>+X49+X50</f>
        <v>11238</v>
      </c>
      <c r="Y51" s="25">
        <f>+Y49+Y50</f>
        <v>6424</v>
      </c>
      <c r="Z51" s="73">
        <f>SUM(Y51/X51)</f>
        <v>0.57163196298273711</v>
      </c>
      <c r="AA51" s="25">
        <f>+AA49+AA50</f>
        <v>16724</v>
      </c>
      <c r="AB51" s="25">
        <f>+AB49+AB50</f>
        <v>14028</v>
      </c>
      <c r="AC51" s="73">
        <f>SUM(AB51/AA51)</f>
        <v>0.83879454675914855</v>
      </c>
      <c r="AD51" s="25">
        <f>+AD49+AD50</f>
        <v>33345</v>
      </c>
      <c r="AE51" s="25">
        <f>+AE49+AE50</f>
        <v>41243</v>
      </c>
      <c r="AF51" s="73">
        <f>SUM(AE51/AD51)</f>
        <v>1.2368571000149948</v>
      </c>
      <c r="AG51" s="25">
        <f>+AG49+AG50</f>
        <v>13247</v>
      </c>
      <c r="AH51" s="25">
        <f>+AH49+AH50</f>
        <v>26945</v>
      </c>
      <c r="AI51" s="73">
        <f>SUM(AH51/AG51)</f>
        <v>2.0340454442515288</v>
      </c>
      <c r="AJ51" s="25">
        <f>+AJ49+AJ50</f>
        <v>0</v>
      </c>
      <c r="AK51" s="25">
        <f>+AK49+AK50</f>
        <v>396</v>
      </c>
      <c r="AL51" s="73"/>
      <c r="AM51" s="25">
        <f t="shared" si="26"/>
        <v>104099</v>
      </c>
      <c r="AN51" s="25">
        <f t="shared" si="27"/>
        <v>112945</v>
      </c>
      <c r="AO51" s="73">
        <f>SUM(AN51/AM51)</f>
        <v>1.0849768009298841</v>
      </c>
      <c r="AP51" s="25">
        <f>+AP49+AP50</f>
        <v>22820</v>
      </c>
      <c r="AQ51" s="25">
        <f>+AQ49+AQ50</f>
        <v>19258</v>
      </c>
      <c r="AR51" s="73">
        <f>SUM(AQ51/AP51)</f>
        <v>0.84390885188431197</v>
      </c>
      <c r="AS51" s="25">
        <f>+AS49+AS50</f>
        <v>19012</v>
      </c>
      <c r="AT51" s="25">
        <f>+AT49+AT50</f>
        <v>22345</v>
      </c>
      <c r="AU51" s="73">
        <f>SUM(AT51/AS51)</f>
        <v>1.1753103303176942</v>
      </c>
      <c r="AV51" s="25">
        <f>+AV49+AV50</f>
        <v>10420</v>
      </c>
      <c r="AW51" s="25">
        <f>+AW49+AW50</f>
        <v>9009</v>
      </c>
      <c r="AX51" s="73">
        <f>SUM(AW51/AV51)</f>
        <v>0.86458733205374283</v>
      </c>
      <c r="AY51" s="25">
        <f>+AY49+AY50</f>
        <v>49812</v>
      </c>
      <c r="AZ51" s="25">
        <f>+AZ49+AZ50</f>
        <v>43569</v>
      </c>
      <c r="BA51" s="73">
        <f>SUM(AZ51/AY51)</f>
        <v>0.87466875451698389</v>
      </c>
      <c r="BB51" s="25">
        <f>+BB49+BB50</f>
        <v>15513</v>
      </c>
      <c r="BC51" s="25">
        <f>+BC49+BC50</f>
        <v>21601</v>
      </c>
      <c r="BD51" s="73">
        <f>SUM(BC51/BB51)</f>
        <v>1.3924450460903759</v>
      </c>
      <c r="BE51" s="25">
        <f>+BE49+BE50</f>
        <v>0</v>
      </c>
      <c r="BF51" s="25">
        <f>+BF49+BF50</f>
        <v>535</v>
      </c>
      <c r="BG51" s="73"/>
      <c r="BH51" s="25">
        <f>+BH49+BH50</f>
        <v>18033</v>
      </c>
      <c r="BI51" s="25">
        <f>+BI49+BI50</f>
        <v>0</v>
      </c>
      <c r="BJ51" s="73">
        <f>SUM(BI51/BH51)</f>
        <v>0</v>
      </c>
      <c r="BK51" s="25">
        <f t="shared" si="28"/>
        <v>135610</v>
      </c>
      <c r="BL51" s="25">
        <f t="shared" si="29"/>
        <v>116317</v>
      </c>
      <c r="BM51" s="73">
        <f>SUM(BL51/BK51)</f>
        <v>0.85773173069832609</v>
      </c>
      <c r="BN51" s="25">
        <f t="shared" si="30"/>
        <v>365016</v>
      </c>
      <c r="BO51" s="25">
        <f t="shared" si="13"/>
        <v>333933</v>
      </c>
      <c r="BP51" s="73">
        <f>SUM(BO51/BN51)</f>
        <v>0.91484482871983697</v>
      </c>
      <c r="BQ51" s="25">
        <f>+BQ49+BQ50</f>
        <v>136778</v>
      </c>
      <c r="BR51" s="25">
        <f>+BR49+BR50</f>
        <v>106686</v>
      </c>
      <c r="BS51" s="73">
        <f>SUM(BR51/BQ51)</f>
        <v>0.77999385866148063</v>
      </c>
      <c r="BT51" s="25">
        <f>+BT49+BT50</f>
        <v>75640</v>
      </c>
      <c r="BU51" s="25">
        <f>+BU49+BU50</f>
        <v>70891</v>
      </c>
      <c r="BV51" s="73">
        <f>SUM(BU51/BT51)</f>
        <v>0.93721575885774722</v>
      </c>
      <c r="BW51" s="25">
        <f>+BW49+BW50</f>
        <v>28560</v>
      </c>
      <c r="BX51" s="25">
        <f>+BX49+BX50</f>
        <v>26640</v>
      </c>
      <c r="BY51" s="73">
        <f>SUM(BX51/BW51)</f>
        <v>0.9327731092436975</v>
      </c>
      <c r="BZ51" s="25">
        <f>+BZ49+BZ50</f>
        <v>57379</v>
      </c>
      <c r="CA51" s="25">
        <f>+CA49+CA50</f>
        <v>54254</v>
      </c>
      <c r="CB51" s="73">
        <f>SUM(CA51/BZ51)</f>
        <v>0.94553756600846994</v>
      </c>
      <c r="CC51" s="25">
        <f>+CC49+CC50</f>
        <v>161579</v>
      </c>
      <c r="CD51" s="25">
        <f>+CD49+CD50</f>
        <v>151785</v>
      </c>
      <c r="CE51" s="73">
        <f>SUM(CD51/CC51)</f>
        <v>0.93938568749651874</v>
      </c>
      <c r="CF51" s="25">
        <f>+CF49+CF50</f>
        <v>24067</v>
      </c>
      <c r="CG51" s="25">
        <f>+CG49+CG50</f>
        <v>22640</v>
      </c>
      <c r="CH51" s="73">
        <f>SUM(CG51/CF51)</f>
        <v>0.94070719242115763</v>
      </c>
      <c r="CI51" s="25">
        <f>+CI49+CI50</f>
        <v>34341</v>
      </c>
      <c r="CJ51" s="25">
        <f>+CJ49+CJ50</f>
        <v>47042</v>
      </c>
      <c r="CK51" s="73">
        <f>SUM(CJ51/CI51)</f>
        <v>1.3698494510934451</v>
      </c>
      <c r="CL51" s="25">
        <f>+CL49+CL50</f>
        <v>58408</v>
      </c>
      <c r="CM51" s="25">
        <f>+CM49+CM50</f>
        <v>69682</v>
      </c>
      <c r="CN51" s="73">
        <f>SUM(CM51/CL51)</f>
        <v>1.1930215039035748</v>
      </c>
      <c r="CO51" s="25">
        <f>+CO49+CO50</f>
        <v>73411</v>
      </c>
      <c r="CP51" s="25">
        <f>+CP49+CP50</f>
        <v>78645</v>
      </c>
      <c r="CQ51" s="73">
        <f>SUM(CP51/CO51)</f>
        <v>1.0712972170383186</v>
      </c>
      <c r="CR51" s="25">
        <f t="shared" ref="CR51:CS51" si="73">+CR49+CR50</f>
        <v>0</v>
      </c>
      <c r="CS51" s="25">
        <f t="shared" si="73"/>
        <v>0</v>
      </c>
      <c r="CT51" s="73" t="e">
        <f t="shared" ref="CT51" si="74">SUM(CS51/CR51)</f>
        <v>#DIV/0!</v>
      </c>
      <c r="CU51" s="25">
        <f t="shared" ref="CU51:CV51" si="75">+CU49+CU50</f>
        <v>0</v>
      </c>
      <c r="CV51" s="25">
        <f t="shared" si="75"/>
        <v>0</v>
      </c>
      <c r="CW51" s="73" t="e">
        <f t="shared" ref="CW51" si="76">SUM(CV51/CU51)</f>
        <v>#DIV/0!</v>
      </c>
      <c r="CX51" s="25">
        <f t="shared" ref="CX51:CY51" si="77">+CX49+CX50</f>
        <v>14286</v>
      </c>
      <c r="CY51" s="25">
        <f t="shared" si="77"/>
        <v>0</v>
      </c>
      <c r="CZ51" s="73"/>
      <c r="DA51" s="25">
        <f t="shared" si="31"/>
        <v>809478</v>
      </c>
      <c r="DB51" s="25">
        <f t="shared" si="32"/>
        <v>740731</v>
      </c>
      <c r="DC51" s="73">
        <f>SUM(DB51/DA51)</f>
        <v>0.91507242939276912</v>
      </c>
      <c r="DD51" s="25">
        <f>+DD49+DD50</f>
        <v>7877</v>
      </c>
      <c r="DE51" s="25">
        <f>+DE49+DE50</f>
        <v>8022</v>
      </c>
      <c r="DF51" s="73">
        <f>SUM(DE51/DD51)</f>
        <v>1.0184080233591468</v>
      </c>
      <c r="DG51" s="25">
        <f>+DG49+DG50</f>
        <v>3181</v>
      </c>
      <c r="DH51" s="25">
        <f>+DH49+DH50</f>
        <v>3201</v>
      </c>
      <c r="DI51" s="73">
        <f>SUM(DH51/DG51)</f>
        <v>1.0062873310279785</v>
      </c>
      <c r="DJ51" s="25">
        <f>+DJ49+DJ50</f>
        <v>18393</v>
      </c>
      <c r="DK51" s="25">
        <f>+DK49+DK50</f>
        <v>15115</v>
      </c>
      <c r="DL51" s="73">
        <f>SUM(DK51/DJ51)</f>
        <v>0.82178002500951453</v>
      </c>
      <c r="DM51" s="25">
        <f>+DM49+DM50</f>
        <v>177</v>
      </c>
      <c r="DN51" s="25">
        <f>+DN49+DN50</f>
        <v>-3</v>
      </c>
      <c r="DO51" s="73">
        <f>SUM(DN51/DM51)</f>
        <v>-1.6949152542372881E-2</v>
      </c>
      <c r="DP51" s="25">
        <f>+DP49+DP50</f>
        <v>14102</v>
      </c>
      <c r="DQ51" s="25">
        <f>+DQ49+DQ50</f>
        <v>8598</v>
      </c>
      <c r="DR51" s="73">
        <f>SUM(DQ51/DP51)</f>
        <v>0.60970075166643034</v>
      </c>
      <c r="DS51" s="25">
        <f>+DS49+DS50</f>
        <v>27958</v>
      </c>
      <c r="DT51" s="25">
        <f>+DT49+DT50</f>
        <v>26765</v>
      </c>
      <c r="DU51" s="73">
        <f>SUM(DT51/DS51)</f>
        <v>0.95732885041848492</v>
      </c>
      <c r="DV51" s="25">
        <f>+DV49+DV50</f>
        <v>71688</v>
      </c>
      <c r="DW51" s="25">
        <f>+DW49+DW50</f>
        <v>61698</v>
      </c>
      <c r="DX51" s="73">
        <f>SUM(DW51/DV51)</f>
        <v>0.86064613324405759</v>
      </c>
      <c r="DY51" s="25">
        <f t="shared" si="69"/>
        <v>881166</v>
      </c>
      <c r="DZ51" s="188">
        <f t="shared" si="70"/>
        <v>802429</v>
      </c>
      <c r="EA51" s="73">
        <f>SUM(DZ51/DY51)</f>
        <v>0.9106445323582617</v>
      </c>
    </row>
    <row r="52" spans="1:131" ht="15.75">
      <c r="A52" s="46">
        <v>40</v>
      </c>
      <c r="B52" s="19" t="s">
        <v>17</v>
      </c>
      <c r="C52" s="25"/>
      <c r="D52" s="21"/>
      <c r="E52" s="73"/>
      <c r="F52" s="26"/>
      <c r="G52" s="21"/>
      <c r="H52" s="24"/>
      <c r="I52" s="26"/>
      <c r="J52" s="21"/>
      <c r="K52" s="24"/>
      <c r="L52" s="25"/>
      <c r="M52" s="21"/>
      <c r="N52" s="73"/>
      <c r="O52" s="25"/>
      <c r="P52" s="21"/>
      <c r="Q52" s="73"/>
      <c r="R52" s="25"/>
      <c r="S52" s="21"/>
      <c r="T52" s="73"/>
      <c r="U52" s="25"/>
      <c r="V52" s="21"/>
      <c r="W52" s="73"/>
      <c r="X52" s="25"/>
      <c r="Y52" s="21"/>
      <c r="Z52" s="73"/>
      <c r="AA52" s="25"/>
      <c r="AB52" s="21"/>
      <c r="AC52" s="73"/>
      <c r="AD52" s="25"/>
      <c r="AE52" s="21"/>
      <c r="AF52" s="73"/>
      <c r="AG52" s="25"/>
      <c r="AH52" s="21"/>
      <c r="AI52" s="73"/>
      <c r="AJ52" s="25"/>
      <c r="AK52" s="21"/>
      <c r="AL52" s="73"/>
      <c r="AM52" s="25"/>
      <c r="AN52" s="21"/>
      <c r="AO52" s="73"/>
      <c r="AP52" s="25"/>
      <c r="AQ52" s="21"/>
      <c r="AR52" s="73"/>
      <c r="AS52" s="25"/>
      <c r="AT52" s="21"/>
      <c r="AU52" s="73"/>
      <c r="AV52" s="25"/>
      <c r="AW52" s="21"/>
      <c r="AX52" s="73"/>
      <c r="AY52" s="25"/>
      <c r="AZ52" s="21"/>
      <c r="BA52" s="73"/>
      <c r="BB52" s="25"/>
      <c r="BC52" s="21"/>
      <c r="BD52" s="73"/>
      <c r="BE52" s="25"/>
      <c r="BF52" s="21"/>
      <c r="BG52" s="73"/>
      <c r="BH52" s="25"/>
      <c r="BI52" s="21"/>
      <c r="BJ52" s="73"/>
      <c r="BK52" s="25"/>
      <c r="BL52" s="21"/>
      <c r="BM52" s="73"/>
      <c r="BN52" s="25"/>
      <c r="BO52" s="21"/>
      <c r="BP52" s="73"/>
      <c r="BQ52" s="25"/>
      <c r="BR52" s="21"/>
      <c r="BS52" s="73"/>
      <c r="BT52" s="25"/>
      <c r="BU52" s="21"/>
      <c r="BV52" s="73"/>
      <c r="BW52" s="25"/>
      <c r="BX52" s="21"/>
      <c r="BY52" s="73"/>
      <c r="BZ52" s="25"/>
      <c r="CA52" s="21"/>
      <c r="CB52" s="73"/>
      <c r="CC52" s="25"/>
      <c r="CD52" s="21"/>
      <c r="CE52" s="73"/>
      <c r="CF52" s="25"/>
      <c r="CG52" s="21"/>
      <c r="CH52" s="73"/>
      <c r="CI52" s="25"/>
      <c r="CJ52" s="21"/>
      <c r="CK52" s="73"/>
      <c r="CL52" s="25"/>
      <c r="CM52" s="21"/>
      <c r="CN52" s="73"/>
      <c r="CO52" s="25"/>
      <c r="CP52" s="21"/>
      <c r="CQ52" s="73"/>
      <c r="CR52" s="25"/>
      <c r="CS52" s="21"/>
      <c r="CT52" s="24"/>
      <c r="CU52" s="26"/>
      <c r="CV52" s="21"/>
      <c r="CW52" s="24"/>
      <c r="CX52" s="25"/>
      <c r="CY52" s="21"/>
      <c r="CZ52" s="73"/>
      <c r="DA52" s="25"/>
      <c r="DB52" s="21"/>
      <c r="DC52" s="73"/>
      <c r="DD52" s="25"/>
      <c r="DE52" s="21"/>
      <c r="DF52" s="73"/>
      <c r="DG52" s="25"/>
      <c r="DH52" s="21"/>
      <c r="DI52" s="73"/>
      <c r="DJ52" s="25"/>
      <c r="DK52" s="21"/>
      <c r="DL52" s="73"/>
      <c r="DM52" s="25"/>
      <c r="DN52" s="21"/>
      <c r="DO52" s="73"/>
      <c r="DP52" s="25"/>
      <c r="DQ52" s="21"/>
      <c r="DR52" s="73"/>
      <c r="DS52" s="25"/>
      <c r="DT52" s="21"/>
      <c r="DU52" s="73"/>
      <c r="DV52" s="25"/>
      <c r="DW52" s="21"/>
      <c r="DX52" s="73"/>
      <c r="DY52" s="25"/>
      <c r="DZ52" s="173"/>
      <c r="EA52" s="73"/>
    </row>
    <row r="53" spans="1:131" ht="15.75">
      <c r="A53" s="46">
        <v>41</v>
      </c>
      <c r="B53" s="19" t="s">
        <v>22</v>
      </c>
      <c r="C53" s="25"/>
      <c r="D53" s="21"/>
      <c r="E53" s="73"/>
      <c r="F53" s="26"/>
      <c r="G53" s="21"/>
      <c r="H53" s="24"/>
      <c r="I53" s="26"/>
      <c r="J53" s="21"/>
      <c r="K53" s="24"/>
      <c r="L53" s="25"/>
      <c r="M53" s="21"/>
      <c r="N53" s="73"/>
      <c r="O53" s="25"/>
      <c r="P53" s="21"/>
      <c r="Q53" s="73"/>
      <c r="R53" s="25"/>
      <c r="S53" s="21"/>
      <c r="T53" s="73"/>
      <c r="U53" s="25"/>
      <c r="V53" s="21"/>
      <c r="W53" s="73"/>
      <c r="X53" s="25"/>
      <c r="Y53" s="21"/>
      <c r="Z53" s="73"/>
      <c r="AA53" s="25"/>
      <c r="AB53" s="21"/>
      <c r="AC53" s="73"/>
      <c r="AD53" s="25"/>
      <c r="AE53" s="21"/>
      <c r="AF53" s="73"/>
      <c r="AG53" s="25"/>
      <c r="AH53" s="21"/>
      <c r="AI53" s="73"/>
      <c r="AJ53" s="25"/>
      <c r="AK53" s="21"/>
      <c r="AL53" s="73"/>
      <c r="AM53" s="25"/>
      <c r="AN53" s="21"/>
      <c r="AO53" s="73"/>
      <c r="AP53" s="25">
        <v>3000</v>
      </c>
      <c r="AQ53" s="21">
        <v>3800</v>
      </c>
      <c r="AR53" s="73">
        <f>SUM(AQ53/AP53)</f>
        <v>1.2666666666666666</v>
      </c>
      <c r="AS53" s="25"/>
      <c r="AT53" s="21"/>
      <c r="AU53" s="73"/>
      <c r="AV53" s="25"/>
      <c r="AW53" s="21"/>
      <c r="AX53" s="73"/>
      <c r="AY53" s="25"/>
      <c r="AZ53" s="21"/>
      <c r="BA53" s="73"/>
      <c r="BB53" s="25"/>
      <c r="BC53" s="21"/>
      <c r="BD53" s="73"/>
      <c r="BE53" s="25"/>
      <c r="BF53" s="21"/>
      <c r="BG53" s="73"/>
      <c r="BH53" s="25"/>
      <c r="BI53" s="21"/>
      <c r="BJ53" s="73"/>
      <c r="BK53" s="25">
        <f t="shared" si="28"/>
        <v>3000</v>
      </c>
      <c r="BL53" s="21">
        <f t="shared" si="29"/>
        <v>3800</v>
      </c>
      <c r="BM53" s="73">
        <f>SUM(BL53/BK53)</f>
        <v>1.2666666666666666</v>
      </c>
      <c r="BN53" s="25">
        <f t="shared" si="30"/>
        <v>3000</v>
      </c>
      <c r="BO53" s="21">
        <f t="shared" si="13"/>
        <v>3800</v>
      </c>
      <c r="BP53" s="73">
        <f>SUM(BO53/BN53)</f>
        <v>1.2666666666666666</v>
      </c>
      <c r="BQ53" s="25"/>
      <c r="BR53" s="21"/>
      <c r="BS53" s="73"/>
      <c r="BT53" s="25"/>
      <c r="BU53" s="21"/>
      <c r="BV53" s="73"/>
      <c r="BW53" s="25"/>
      <c r="BX53" s="21"/>
      <c r="BY53" s="73"/>
      <c r="BZ53" s="25"/>
      <c r="CA53" s="21"/>
      <c r="CB53" s="73"/>
      <c r="CC53" s="25"/>
      <c r="CD53" s="21"/>
      <c r="CE53" s="73"/>
      <c r="CF53" s="25">
        <v>2800</v>
      </c>
      <c r="CG53" s="21"/>
      <c r="CH53" s="73">
        <f>SUM(CG53/CF53)</f>
        <v>0</v>
      </c>
      <c r="CI53" s="25"/>
      <c r="CJ53" s="21"/>
      <c r="CK53" s="73"/>
      <c r="CL53" s="25">
        <f t="shared" ref="CL52:CL57" si="78">SUM(CF53+CI53)</f>
        <v>2800</v>
      </c>
      <c r="CM53" s="21">
        <f t="shared" ref="CM52:CM57" si="79">SUM(CG53+CJ53)</f>
        <v>0</v>
      </c>
      <c r="CN53" s="73">
        <f>SUM(CM53/CL53)</f>
        <v>0</v>
      </c>
      <c r="CO53" s="25"/>
      <c r="CP53" s="21"/>
      <c r="CQ53" s="73"/>
      <c r="CR53" s="25"/>
      <c r="CS53" s="21"/>
      <c r="CT53" s="24"/>
      <c r="CU53" s="74"/>
      <c r="CV53" s="21"/>
      <c r="CW53" s="24"/>
      <c r="CX53" s="25"/>
      <c r="CY53" s="21"/>
      <c r="CZ53" s="73"/>
      <c r="DA53" s="25">
        <f t="shared" si="31"/>
        <v>5800</v>
      </c>
      <c r="DB53" s="21">
        <f t="shared" si="32"/>
        <v>3800</v>
      </c>
      <c r="DC53" s="73">
        <f>SUM(DB53/DA53)</f>
        <v>0.65517241379310343</v>
      </c>
      <c r="DD53" s="25"/>
      <c r="DE53" s="21">
        <v>5874</v>
      </c>
      <c r="DF53" s="73"/>
      <c r="DG53" s="25">
        <v>34392</v>
      </c>
      <c r="DH53" s="21">
        <v>34227</v>
      </c>
      <c r="DI53" s="73">
        <f>SUM(DH53/DG53)</f>
        <v>0.99520237264480116</v>
      </c>
      <c r="DJ53" s="25">
        <f>21617+14775</f>
        <v>36392</v>
      </c>
      <c r="DK53" s="21">
        <f>22668+14775</f>
        <v>37443</v>
      </c>
      <c r="DL53" s="73">
        <f>SUM(DK53/DJ53)</f>
        <v>1.028879973620576</v>
      </c>
      <c r="DM53" s="25">
        <v>15000</v>
      </c>
      <c r="DN53" s="21">
        <v>14043</v>
      </c>
      <c r="DO53" s="73">
        <f>SUM(DN53/DM53)</f>
        <v>0.93620000000000003</v>
      </c>
      <c r="DP53" s="25">
        <v>59034</v>
      </c>
      <c r="DQ53" s="21">
        <v>60350</v>
      </c>
      <c r="DR53" s="73">
        <f>SUM(DQ53/DP53)</f>
        <v>1.0222922383711082</v>
      </c>
      <c r="DS53" s="25"/>
      <c r="DT53" s="21"/>
      <c r="DU53" s="73"/>
      <c r="DV53" s="25">
        <f t="shared" ref="DV52:DV57" si="80">SUM(DS53+DP53+DM53+DJ53+DG53+DD53)</f>
        <v>144818</v>
      </c>
      <c r="DW53" s="21">
        <f t="shared" ref="DW52:DW57" si="81">SUM(DT53+DQ53+DN53+DK53+DH53+DE53)</f>
        <v>151937</v>
      </c>
      <c r="DX53" s="73">
        <f>SUM(DW53/DV53)</f>
        <v>1.0491582538082282</v>
      </c>
      <c r="DY53" s="25">
        <f t="shared" si="69"/>
        <v>150618</v>
      </c>
      <c r="DZ53" s="173">
        <f t="shared" si="70"/>
        <v>155737</v>
      </c>
      <c r="EA53" s="73">
        <f>SUM(DZ53/DY53)</f>
        <v>1.0339866417028509</v>
      </c>
    </row>
    <row r="54" spans="1:131" ht="15.75">
      <c r="A54" s="34">
        <v>42</v>
      </c>
      <c r="B54" s="75" t="s">
        <v>126</v>
      </c>
      <c r="C54" s="76"/>
      <c r="D54" s="37"/>
      <c r="E54" s="77"/>
      <c r="F54" s="78"/>
      <c r="G54" s="37"/>
      <c r="H54" s="79"/>
      <c r="I54" s="78"/>
      <c r="J54" s="37"/>
      <c r="K54" s="79"/>
      <c r="L54" s="76"/>
      <c r="M54" s="37"/>
      <c r="N54" s="77"/>
      <c r="O54" s="76"/>
      <c r="P54" s="37"/>
      <c r="Q54" s="77"/>
      <c r="R54" s="76"/>
      <c r="S54" s="37"/>
      <c r="T54" s="77"/>
      <c r="U54" s="76"/>
      <c r="V54" s="37"/>
      <c r="W54" s="77"/>
      <c r="X54" s="76"/>
      <c r="Y54" s="37"/>
      <c r="Z54" s="77"/>
      <c r="AA54" s="76"/>
      <c r="AB54" s="37"/>
      <c r="AC54" s="77"/>
      <c r="AD54" s="76"/>
      <c r="AE54" s="37"/>
      <c r="AF54" s="77"/>
      <c r="AG54" s="76"/>
      <c r="AH54" s="37"/>
      <c r="AI54" s="77"/>
      <c r="AJ54" s="76"/>
      <c r="AK54" s="37"/>
      <c r="AL54" s="77"/>
      <c r="AM54" s="76"/>
      <c r="AN54" s="37"/>
      <c r="AO54" s="77"/>
      <c r="AP54" s="76">
        <v>3000</v>
      </c>
      <c r="AQ54" s="37">
        <v>3800</v>
      </c>
      <c r="AR54" s="77"/>
      <c r="AS54" s="76"/>
      <c r="AT54" s="37"/>
      <c r="AU54" s="77"/>
      <c r="AV54" s="76"/>
      <c r="AW54" s="37"/>
      <c r="AX54" s="77"/>
      <c r="AY54" s="76"/>
      <c r="AZ54" s="37"/>
      <c r="BA54" s="77"/>
      <c r="BB54" s="76"/>
      <c r="BC54" s="37"/>
      <c r="BD54" s="77"/>
      <c r="BE54" s="76"/>
      <c r="BF54" s="37"/>
      <c r="BG54" s="77"/>
      <c r="BH54" s="76"/>
      <c r="BI54" s="37"/>
      <c r="BJ54" s="77"/>
      <c r="BK54" s="76">
        <f t="shared" si="28"/>
        <v>3000</v>
      </c>
      <c r="BL54" s="37">
        <f t="shared" si="29"/>
        <v>3800</v>
      </c>
      <c r="BM54" s="77"/>
      <c r="BN54" s="76">
        <f t="shared" si="30"/>
        <v>3000</v>
      </c>
      <c r="BO54" s="37">
        <f t="shared" si="13"/>
        <v>3800</v>
      </c>
      <c r="BP54" s="77"/>
      <c r="BQ54" s="76"/>
      <c r="BR54" s="37"/>
      <c r="BS54" s="77"/>
      <c r="BT54" s="76"/>
      <c r="BU54" s="37"/>
      <c r="BV54" s="77"/>
      <c r="BW54" s="76"/>
      <c r="BX54" s="37"/>
      <c r="BY54" s="77"/>
      <c r="BZ54" s="76"/>
      <c r="CA54" s="37"/>
      <c r="CB54" s="77"/>
      <c r="CC54" s="76"/>
      <c r="CD54" s="37"/>
      <c r="CE54" s="77"/>
      <c r="CF54" s="76"/>
      <c r="CG54" s="37"/>
      <c r="CH54" s="77"/>
      <c r="CI54" s="76"/>
      <c r="CJ54" s="37"/>
      <c r="CK54" s="77"/>
      <c r="CL54" s="76"/>
      <c r="CM54" s="37"/>
      <c r="CN54" s="77"/>
      <c r="CO54" s="76"/>
      <c r="CP54" s="37"/>
      <c r="CQ54" s="77"/>
      <c r="CR54" s="25"/>
      <c r="CS54" s="37"/>
      <c r="CT54" s="79"/>
      <c r="CU54" s="80"/>
      <c r="CV54" s="37"/>
      <c r="CW54" s="79"/>
      <c r="CX54" s="76"/>
      <c r="CY54" s="37"/>
      <c r="CZ54" s="77"/>
      <c r="DA54" s="76">
        <f t="shared" si="31"/>
        <v>3000</v>
      </c>
      <c r="DB54" s="37">
        <f t="shared" si="32"/>
        <v>3800</v>
      </c>
      <c r="DC54" s="77"/>
      <c r="DD54" s="76"/>
      <c r="DE54" s="37">
        <v>5874</v>
      </c>
      <c r="DF54" s="77"/>
      <c r="DG54" s="76">
        <v>34392</v>
      </c>
      <c r="DH54" s="37">
        <v>34227</v>
      </c>
      <c r="DI54" s="77">
        <f>SUM(DH54/DG54)</f>
        <v>0.99520237264480116</v>
      </c>
      <c r="DJ54" s="76">
        <f>21617+14775</f>
        <v>36392</v>
      </c>
      <c r="DK54" s="21">
        <f>22668+14775</f>
        <v>37443</v>
      </c>
      <c r="DL54" s="77">
        <f>SUM(DK54/DJ54)</f>
        <v>1.028879973620576</v>
      </c>
      <c r="DM54" s="76">
        <v>15000</v>
      </c>
      <c r="DN54" s="37">
        <v>14043</v>
      </c>
      <c r="DO54" s="77">
        <f>SUM(DN54/DM54)</f>
        <v>0.93620000000000003</v>
      </c>
      <c r="DP54" s="76">
        <v>59034</v>
      </c>
      <c r="DQ54" s="37">
        <v>60350</v>
      </c>
      <c r="DR54" s="77">
        <f>SUM(DQ54/DP54)</f>
        <v>1.0222922383711082</v>
      </c>
      <c r="DS54" s="76"/>
      <c r="DT54" s="37"/>
      <c r="DU54" s="77"/>
      <c r="DV54" s="76">
        <f t="shared" si="80"/>
        <v>144818</v>
      </c>
      <c r="DW54" s="37">
        <f t="shared" si="81"/>
        <v>151937</v>
      </c>
      <c r="DX54" s="77">
        <f>SUM(DW54/DV54)</f>
        <v>1.0491582538082282</v>
      </c>
      <c r="DY54" s="76">
        <f t="shared" si="69"/>
        <v>147818</v>
      </c>
      <c r="DZ54" s="189">
        <f t="shared" si="70"/>
        <v>155737</v>
      </c>
      <c r="EA54" s="77">
        <f>SUM(DZ54/DY54)</f>
        <v>1.0535726366207092</v>
      </c>
    </row>
    <row r="55" spans="1:131" ht="15.75">
      <c r="A55" s="46">
        <v>43</v>
      </c>
      <c r="B55" s="19" t="s">
        <v>18</v>
      </c>
      <c r="C55" s="25"/>
      <c r="D55" s="21"/>
      <c r="E55" s="73"/>
      <c r="F55" s="26"/>
      <c r="G55" s="21"/>
      <c r="H55" s="24"/>
      <c r="I55" s="26"/>
      <c r="J55" s="21"/>
      <c r="K55" s="24"/>
      <c r="L55" s="25"/>
      <c r="M55" s="21"/>
      <c r="N55" s="73"/>
      <c r="O55" s="25"/>
      <c r="P55" s="21"/>
      <c r="Q55" s="73"/>
      <c r="R55" s="25"/>
      <c r="S55" s="21"/>
      <c r="T55" s="73"/>
      <c r="U55" s="25"/>
      <c r="V55" s="21"/>
      <c r="W55" s="73"/>
      <c r="X55" s="25"/>
      <c r="Y55" s="21"/>
      <c r="Z55" s="73"/>
      <c r="AA55" s="25"/>
      <c r="AB55" s="21"/>
      <c r="AC55" s="73"/>
      <c r="AD55" s="25"/>
      <c r="AE55" s="21"/>
      <c r="AF55" s="73"/>
      <c r="AG55" s="25"/>
      <c r="AH55" s="21"/>
      <c r="AI55" s="73"/>
      <c r="AJ55" s="25"/>
      <c r="AK55" s="21"/>
      <c r="AL55" s="73"/>
      <c r="AM55" s="25"/>
      <c r="AN55" s="21"/>
      <c r="AO55" s="73"/>
      <c r="AP55" s="25"/>
      <c r="AQ55" s="21"/>
      <c r="AR55" s="73"/>
      <c r="AS55" s="25"/>
      <c r="AT55" s="21"/>
      <c r="AU55" s="73"/>
      <c r="AV55" s="25"/>
      <c r="AW55" s="21"/>
      <c r="AX55" s="73"/>
      <c r="AY55" s="25"/>
      <c r="AZ55" s="21"/>
      <c r="BA55" s="73"/>
      <c r="BB55" s="25"/>
      <c r="BC55" s="21"/>
      <c r="BD55" s="73"/>
      <c r="BE55" s="25"/>
      <c r="BF55" s="21"/>
      <c r="BG55" s="73"/>
      <c r="BH55" s="25"/>
      <c r="BI55" s="21"/>
      <c r="BJ55" s="73"/>
      <c r="BK55" s="25"/>
      <c r="BL55" s="21"/>
      <c r="BM55" s="73"/>
      <c r="BN55" s="25"/>
      <c r="BO55" s="21"/>
      <c r="BP55" s="73"/>
      <c r="BQ55" s="25"/>
      <c r="BR55" s="21"/>
      <c r="BS55" s="73"/>
      <c r="BT55" s="25"/>
      <c r="BU55" s="21"/>
      <c r="BV55" s="73"/>
      <c r="BW55" s="25"/>
      <c r="BX55" s="21"/>
      <c r="BY55" s="73"/>
      <c r="BZ55" s="25"/>
      <c r="CA55" s="21"/>
      <c r="CB55" s="73"/>
      <c r="CC55" s="25"/>
      <c r="CD55" s="21"/>
      <c r="CE55" s="73"/>
      <c r="CF55" s="25"/>
      <c r="CG55" s="21"/>
      <c r="CH55" s="73"/>
      <c r="CI55" s="25"/>
      <c r="CJ55" s="21"/>
      <c r="CK55" s="73"/>
      <c r="CL55" s="25"/>
      <c r="CM55" s="21"/>
      <c r="CN55" s="73"/>
      <c r="CO55" s="25"/>
      <c r="CP55" s="21"/>
      <c r="CQ55" s="73"/>
      <c r="CR55" s="25"/>
      <c r="CS55" s="21"/>
      <c r="CT55" s="24"/>
      <c r="CU55" s="74"/>
      <c r="CV55" s="21"/>
      <c r="CW55" s="24"/>
      <c r="CX55" s="25"/>
      <c r="CY55" s="21"/>
      <c r="CZ55" s="73"/>
      <c r="DA55" s="25"/>
      <c r="DB55" s="21"/>
      <c r="DC55" s="73"/>
      <c r="DD55" s="25"/>
      <c r="DE55" s="21"/>
      <c r="DF55" s="73"/>
      <c r="DG55" s="25"/>
      <c r="DH55" s="21"/>
      <c r="DI55" s="73"/>
      <c r="DJ55" s="25"/>
      <c r="DK55" s="21"/>
      <c r="DL55" s="73"/>
      <c r="DM55" s="25"/>
      <c r="DN55" s="21"/>
      <c r="DO55" s="73"/>
      <c r="DP55" s="25"/>
      <c r="DQ55" s="21"/>
      <c r="DR55" s="73"/>
      <c r="DS55" s="25"/>
      <c r="DT55" s="21"/>
      <c r="DU55" s="73"/>
      <c r="DV55" s="25"/>
      <c r="DW55" s="21"/>
      <c r="DX55" s="73"/>
      <c r="DY55" s="25"/>
      <c r="DZ55" s="173"/>
      <c r="EA55" s="73"/>
    </row>
    <row r="56" spans="1:131" ht="15.75">
      <c r="A56" s="46">
        <v>44</v>
      </c>
      <c r="B56" s="81" t="s">
        <v>19</v>
      </c>
      <c r="C56" s="25"/>
      <c r="D56" s="21"/>
      <c r="E56" s="73"/>
      <c r="F56" s="26"/>
      <c r="G56" s="21"/>
      <c r="H56" s="24"/>
      <c r="I56" s="26"/>
      <c r="J56" s="21"/>
      <c r="K56" s="24"/>
      <c r="L56" s="25"/>
      <c r="M56" s="21"/>
      <c r="N56" s="73"/>
      <c r="O56" s="25"/>
      <c r="P56" s="21"/>
      <c r="Q56" s="73"/>
      <c r="R56" s="25"/>
      <c r="S56" s="21"/>
      <c r="T56" s="73"/>
      <c r="U56" s="25"/>
      <c r="V56" s="21"/>
      <c r="W56" s="73"/>
      <c r="X56" s="25"/>
      <c r="Y56" s="21"/>
      <c r="Z56" s="73"/>
      <c r="AA56" s="25"/>
      <c r="AB56" s="21"/>
      <c r="AC56" s="73"/>
      <c r="AD56" s="25"/>
      <c r="AE56" s="21"/>
      <c r="AF56" s="73"/>
      <c r="AG56" s="25"/>
      <c r="AH56" s="21"/>
      <c r="AI56" s="73"/>
      <c r="AJ56" s="25"/>
      <c r="AK56" s="21"/>
      <c r="AL56" s="73"/>
      <c r="AM56" s="25"/>
      <c r="AN56" s="21"/>
      <c r="AO56" s="73"/>
      <c r="AP56" s="25"/>
      <c r="AQ56" s="21"/>
      <c r="AR56" s="73"/>
      <c r="AS56" s="25"/>
      <c r="AT56" s="21"/>
      <c r="AU56" s="73"/>
      <c r="AV56" s="25"/>
      <c r="AW56" s="21"/>
      <c r="AX56" s="73"/>
      <c r="AY56" s="25"/>
      <c r="AZ56" s="21"/>
      <c r="BA56" s="73"/>
      <c r="BB56" s="25"/>
      <c r="BC56" s="21"/>
      <c r="BD56" s="73"/>
      <c r="BE56" s="25"/>
      <c r="BF56" s="21"/>
      <c r="BG56" s="73"/>
      <c r="BH56" s="25"/>
      <c r="BI56" s="21"/>
      <c r="BJ56" s="73"/>
      <c r="BK56" s="25"/>
      <c r="BL56" s="21"/>
      <c r="BM56" s="73"/>
      <c r="BN56" s="25"/>
      <c r="BO56" s="21"/>
      <c r="BP56" s="73"/>
      <c r="BQ56" s="25"/>
      <c r="BR56" s="21"/>
      <c r="BS56" s="73"/>
      <c r="BT56" s="25"/>
      <c r="BU56" s="21"/>
      <c r="BV56" s="73"/>
      <c r="BW56" s="25"/>
      <c r="BX56" s="21"/>
      <c r="BY56" s="73"/>
      <c r="BZ56" s="25"/>
      <c r="CA56" s="21"/>
      <c r="CB56" s="73"/>
      <c r="CC56" s="25"/>
      <c r="CD56" s="21"/>
      <c r="CE56" s="73"/>
      <c r="CF56" s="25"/>
      <c r="CG56" s="21"/>
      <c r="CH56" s="73"/>
      <c r="CI56" s="25"/>
      <c r="CJ56" s="21"/>
      <c r="CK56" s="73"/>
      <c r="CL56" s="25"/>
      <c r="CM56" s="21"/>
      <c r="CN56" s="73"/>
      <c r="CO56" s="25"/>
      <c r="CP56" s="21"/>
      <c r="CQ56" s="73"/>
      <c r="CR56" s="25"/>
      <c r="CS56" s="21"/>
      <c r="CT56" s="24"/>
      <c r="CU56" s="74"/>
      <c r="CV56" s="21"/>
      <c r="CW56" s="24"/>
      <c r="CX56" s="25"/>
      <c r="CY56" s="21"/>
      <c r="CZ56" s="73"/>
      <c r="DA56" s="25"/>
      <c r="DB56" s="21"/>
      <c r="DC56" s="73"/>
      <c r="DD56" s="25"/>
      <c r="DE56" s="21"/>
      <c r="DF56" s="73"/>
      <c r="DG56" s="25"/>
      <c r="DH56" s="21"/>
      <c r="DI56" s="73"/>
      <c r="DJ56" s="25"/>
      <c r="DK56" s="21"/>
      <c r="DL56" s="73"/>
      <c r="DM56" s="25"/>
      <c r="DN56" s="21"/>
      <c r="DO56" s="73"/>
      <c r="DP56" s="25"/>
      <c r="DQ56" s="21"/>
      <c r="DR56" s="73"/>
      <c r="DS56" s="25"/>
      <c r="DT56" s="21"/>
      <c r="DU56" s="73"/>
      <c r="DV56" s="25"/>
      <c r="DW56" s="21"/>
      <c r="DX56" s="73"/>
      <c r="DY56" s="25"/>
      <c r="DZ56" s="173"/>
      <c r="EA56" s="73"/>
    </row>
    <row r="57" spans="1:131" ht="16.5" thickBot="1">
      <c r="A57" s="11">
        <v>45</v>
      </c>
      <c r="B57" s="82" t="s">
        <v>20</v>
      </c>
      <c r="C57" s="13"/>
      <c r="D57" s="29"/>
      <c r="E57" s="83"/>
      <c r="F57" s="84"/>
      <c r="G57" s="29"/>
      <c r="H57" s="85"/>
      <c r="I57" s="84"/>
      <c r="J57" s="29"/>
      <c r="K57" s="85"/>
      <c r="L57" s="13"/>
      <c r="M57" s="29"/>
      <c r="N57" s="83"/>
      <c r="O57" s="13"/>
      <c r="P57" s="29"/>
      <c r="Q57" s="83"/>
      <c r="R57" s="13"/>
      <c r="S57" s="29"/>
      <c r="T57" s="83"/>
      <c r="U57" s="13"/>
      <c r="V57" s="29"/>
      <c r="W57" s="83"/>
      <c r="X57" s="13"/>
      <c r="Y57" s="29"/>
      <c r="Z57" s="83"/>
      <c r="AA57" s="13"/>
      <c r="AB57" s="29"/>
      <c r="AC57" s="83"/>
      <c r="AD57" s="13"/>
      <c r="AE57" s="29"/>
      <c r="AF57" s="83"/>
      <c r="AG57" s="13"/>
      <c r="AH57" s="29"/>
      <c r="AI57" s="83"/>
      <c r="AJ57" s="13"/>
      <c r="AK57" s="29"/>
      <c r="AL57" s="83"/>
      <c r="AM57" s="13"/>
      <c r="AN57" s="29"/>
      <c r="AO57" s="83"/>
      <c r="AP57" s="13"/>
      <c r="AQ57" s="29"/>
      <c r="AR57" s="83"/>
      <c r="AS57" s="13"/>
      <c r="AT57" s="29"/>
      <c r="AU57" s="83"/>
      <c r="AV57" s="13"/>
      <c r="AW57" s="29"/>
      <c r="AX57" s="83"/>
      <c r="AY57" s="13"/>
      <c r="AZ57" s="29"/>
      <c r="BA57" s="83"/>
      <c r="BB57" s="13"/>
      <c r="BC57" s="29"/>
      <c r="BD57" s="83"/>
      <c r="BE57" s="13"/>
      <c r="BF57" s="29"/>
      <c r="BG57" s="83"/>
      <c r="BH57" s="13"/>
      <c r="BI57" s="29"/>
      <c r="BJ57" s="83"/>
      <c r="BK57" s="13"/>
      <c r="BL57" s="29"/>
      <c r="BM57" s="83"/>
      <c r="BN57" s="13"/>
      <c r="BO57" s="29"/>
      <c r="BP57" s="83"/>
      <c r="BQ57" s="13"/>
      <c r="BR57" s="29"/>
      <c r="BS57" s="83"/>
      <c r="BT57" s="13"/>
      <c r="BU57" s="29"/>
      <c r="BV57" s="83"/>
      <c r="BW57" s="13"/>
      <c r="BX57" s="29"/>
      <c r="BY57" s="83"/>
      <c r="BZ57" s="13"/>
      <c r="CA57" s="29"/>
      <c r="CB57" s="83"/>
      <c r="CC57" s="13"/>
      <c r="CD57" s="29"/>
      <c r="CE57" s="83"/>
      <c r="CF57" s="13"/>
      <c r="CG57" s="29"/>
      <c r="CH57" s="83"/>
      <c r="CI57" s="13"/>
      <c r="CJ57" s="29"/>
      <c r="CK57" s="83"/>
      <c r="CL57" s="13"/>
      <c r="CM57" s="29"/>
      <c r="CN57" s="83"/>
      <c r="CO57" s="13"/>
      <c r="CP57" s="29"/>
      <c r="CQ57" s="83"/>
      <c r="CR57" s="13"/>
      <c r="CS57" s="29"/>
      <c r="CT57" s="85"/>
      <c r="CU57" s="86"/>
      <c r="CV57" s="29"/>
      <c r="CW57" s="85"/>
      <c r="CX57" s="13"/>
      <c r="CY57" s="29"/>
      <c r="CZ57" s="83"/>
      <c r="DA57" s="13"/>
      <c r="DB57" s="29"/>
      <c r="DC57" s="83"/>
      <c r="DD57" s="13"/>
      <c r="DE57" s="29"/>
      <c r="DF57" s="83"/>
      <c r="DG57" s="13"/>
      <c r="DH57" s="29"/>
      <c r="DI57" s="83"/>
      <c r="DJ57" s="13"/>
      <c r="DK57" s="29"/>
      <c r="DL57" s="83"/>
      <c r="DM57" s="13"/>
      <c r="DN57" s="29"/>
      <c r="DO57" s="83"/>
      <c r="DP57" s="13"/>
      <c r="DQ57" s="29"/>
      <c r="DR57" s="83"/>
      <c r="DS57" s="13"/>
      <c r="DT57" s="29"/>
      <c r="DU57" s="83"/>
      <c r="DV57" s="13"/>
      <c r="DW57" s="29"/>
      <c r="DX57" s="83"/>
      <c r="DY57" s="13"/>
      <c r="DZ57" s="174"/>
      <c r="EA57" s="83"/>
    </row>
    <row r="58" spans="1:131" ht="16.5" thickBot="1">
      <c r="A58" s="40">
        <v>46</v>
      </c>
      <c r="B58" s="87" t="s">
        <v>54</v>
      </c>
      <c r="C58" s="42">
        <f>+C51+C52+C53+C55+C56+C57</f>
        <v>34046</v>
      </c>
      <c r="D58" s="42">
        <f>+D51+D52+D53+D55+D56+D57</f>
        <v>28259</v>
      </c>
      <c r="E58" s="45">
        <f>SUM(D58/C58)</f>
        <v>0.83002408506138758</v>
      </c>
      <c r="F58" s="44">
        <f>F49+F50+F52+F53+F55+F56+F57</f>
        <v>35615</v>
      </c>
      <c r="G58" s="43">
        <f>G49+G50+G52+G53+G55+G56+G57</f>
        <v>31088</v>
      </c>
      <c r="H58" s="45">
        <f>SUM(G58/F58)</f>
        <v>0.87289063596799099</v>
      </c>
      <c r="I58" s="44">
        <f t="shared" si="24"/>
        <v>69661</v>
      </c>
      <c r="J58" s="43">
        <f t="shared" si="25"/>
        <v>59347</v>
      </c>
      <c r="K58" s="45">
        <f>SUM(J58/I58)</f>
        <v>0.85194010996109737</v>
      </c>
      <c r="L58" s="42">
        <f>+L51+L52+L53+L55+L56+L57</f>
        <v>31915</v>
      </c>
      <c r="M58" s="42">
        <f>+M51+M52+M53+M55+M56+M57</f>
        <v>31827</v>
      </c>
      <c r="N58" s="45">
        <f>SUM(M58/L58)</f>
        <v>0.99724267585774717</v>
      </c>
      <c r="O58" s="42">
        <f>+O51+O52+O53+O55+O56+O57</f>
        <v>5980</v>
      </c>
      <c r="P58" s="42">
        <f>+P51+P52+P53+P55+P56+P57</f>
        <v>0</v>
      </c>
      <c r="Q58" s="45">
        <f>SUM(P58/O58)</f>
        <v>0</v>
      </c>
      <c r="R58" s="42">
        <f>+R51+R52+R53+R55+R56+R57</f>
        <v>17751</v>
      </c>
      <c r="S58" s="42">
        <f>+S51+S52+S53+S55+S56+S57</f>
        <v>13497</v>
      </c>
      <c r="T58" s="45">
        <f>SUM(S58/R58)</f>
        <v>0.76035152949129625</v>
      </c>
      <c r="U58" s="42">
        <f>+U51+U52+U53+U55+U56+U57</f>
        <v>29545</v>
      </c>
      <c r="V58" s="42">
        <f>+V51+V52+V53+V55+V56+V57</f>
        <v>23909</v>
      </c>
      <c r="W58" s="45">
        <f>SUM(V58/U58)</f>
        <v>0.80924014215603313</v>
      </c>
      <c r="X58" s="42">
        <f>+X51+X52+X53+X55+X56+X57</f>
        <v>11238</v>
      </c>
      <c r="Y58" s="42">
        <f>+Y51+Y52+Y53+Y55+Y56+Y57</f>
        <v>6424</v>
      </c>
      <c r="Z58" s="45">
        <f>SUM(Y58/X58)</f>
        <v>0.57163196298273711</v>
      </c>
      <c r="AA58" s="42">
        <f>+AA51+AA52+AA53+AA55+AA56+AA57</f>
        <v>16724</v>
      </c>
      <c r="AB58" s="42">
        <f>+AB51+AB52+AB53+AB55+AB56+AB57</f>
        <v>14028</v>
      </c>
      <c r="AC58" s="45">
        <f>SUM(AB58/AA58)</f>
        <v>0.83879454675914855</v>
      </c>
      <c r="AD58" s="42">
        <f>+AD51+AD52+AD53+AD55+AD56+AD57</f>
        <v>33345</v>
      </c>
      <c r="AE58" s="42">
        <f>+AE51+AE52+AE53+AE55+AE56+AE57</f>
        <v>41243</v>
      </c>
      <c r="AF58" s="45">
        <f>SUM(AE58/AD58)</f>
        <v>1.2368571000149948</v>
      </c>
      <c r="AG58" s="42">
        <f>+AG51+AG52+AG53+AG55+AG56+AG57</f>
        <v>13247</v>
      </c>
      <c r="AH58" s="42">
        <f>+AH51+AH52+AH53+AH55+AH56+AH57</f>
        <v>26945</v>
      </c>
      <c r="AI58" s="45">
        <f>SUM(AH58/AG58)</f>
        <v>2.0340454442515288</v>
      </c>
      <c r="AJ58" s="42">
        <f>+AJ51+AJ52+AJ53+AJ55+AJ56+AJ57</f>
        <v>0</v>
      </c>
      <c r="AK58" s="42">
        <f>+AK51+AK52+AK53+AK55+AK56+AK57</f>
        <v>396</v>
      </c>
      <c r="AL58" s="45"/>
      <c r="AM58" s="42">
        <f t="shared" si="26"/>
        <v>104099</v>
      </c>
      <c r="AN58" s="42">
        <f t="shared" si="27"/>
        <v>112945</v>
      </c>
      <c r="AO58" s="45">
        <f>SUM(AN58/AM58)</f>
        <v>1.0849768009298841</v>
      </c>
      <c r="AP58" s="42">
        <f>+AP51+AP52+AP53+AP55+AP56+AP57</f>
        <v>25820</v>
      </c>
      <c r="AQ58" s="42">
        <f>+AQ51+AQ52+AQ53+AQ55+AQ56+AQ57</f>
        <v>23058</v>
      </c>
      <c r="AR58" s="45">
        <f>SUM(AQ58/AP58)</f>
        <v>0.89302865995352443</v>
      </c>
      <c r="AS58" s="42">
        <f>+AS51+AS52+AS53+AS55+AS56+AS57</f>
        <v>19012</v>
      </c>
      <c r="AT58" s="42">
        <f>+AT51+AT52+AT53+AT55+AT56+AT57</f>
        <v>22345</v>
      </c>
      <c r="AU58" s="45">
        <f>SUM(AT58/AS58)</f>
        <v>1.1753103303176942</v>
      </c>
      <c r="AV58" s="42">
        <f>+AV51+AV52+AV53+AV55+AV56+AV57</f>
        <v>10420</v>
      </c>
      <c r="AW58" s="42">
        <f>+AW51+AW52+AW53+AW55+AW56+AW57</f>
        <v>9009</v>
      </c>
      <c r="AX58" s="45">
        <f>SUM(AW58/AV58)</f>
        <v>0.86458733205374283</v>
      </c>
      <c r="AY58" s="42">
        <f>+AY51+AY52+AY53+AY55+AY56+AY57</f>
        <v>49812</v>
      </c>
      <c r="AZ58" s="42">
        <f>+AZ51+AZ52+AZ53+AZ55+AZ56+AZ57</f>
        <v>43569</v>
      </c>
      <c r="BA58" s="45">
        <f>SUM(AZ58/AY58)</f>
        <v>0.87466875451698389</v>
      </c>
      <c r="BB58" s="42">
        <f>+BB51+BB52+BB53+BB55+BB56+BB57</f>
        <v>15513</v>
      </c>
      <c r="BC58" s="42">
        <f>+BC51+BC52+BC53+BC55+BC56+BC57</f>
        <v>21601</v>
      </c>
      <c r="BD58" s="45">
        <f>SUM(BC58/BB58)</f>
        <v>1.3924450460903759</v>
      </c>
      <c r="BE58" s="42">
        <f>+BE51+BE52+BE53+BE55+BE56+BE57</f>
        <v>0</v>
      </c>
      <c r="BF58" s="42">
        <f>+BF51+BF52+BF53+BF55+BF56+BF57</f>
        <v>535</v>
      </c>
      <c r="BG58" s="45"/>
      <c r="BH58" s="42">
        <f>+BH51+BH52+BH53+BH55+BH56+BH57</f>
        <v>18033</v>
      </c>
      <c r="BI58" s="42">
        <f>+BI51+BI52+BI53+BI55+BI56+BI57</f>
        <v>0</v>
      </c>
      <c r="BJ58" s="45">
        <f>SUM(BI58/BH58)</f>
        <v>0</v>
      </c>
      <c r="BK58" s="42">
        <f t="shared" si="28"/>
        <v>138610</v>
      </c>
      <c r="BL58" s="42">
        <f t="shared" si="29"/>
        <v>120117</v>
      </c>
      <c r="BM58" s="45">
        <f>SUM(BL58/BK58)</f>
        <v>0.86658249765529183</v>
      </c>
      <c r="BN58" s="42">
        <f t="shared" si="30"/>
        <v>368016</v>
      </c>
      <c r="BO58" s="42">
        <f t="shared" si="13"/>
        <v>337733</v>
      </c>
      <c r="BP58" s="45">
        <f>SUM(BO58/BN58)</f>
        <v>0.9177128168340507</v>
      </c>
      <c r="BQ58" s="42">
        <f>+BQ51+BQ52+BQ53+BQ55+BQ56+BQ57</f>
        <v>136778</v>
      </c>
      <c r="BR58" s="42">
        <f>+BR51+BR52+BR53+BR55+BR56+BR57</f>
        <v>106686</v>
      </c>
      <c r="BS58" s="45">
        <f>SUM(BR58/BQ58)</f>
        <v>0.77999385866148063</v>
      </c>
      <c r="BT58" s="42">
        <f>+BT51+BT52+BT53+BT55+BT56+BT57</f>
        <v>75640</v>
      </c>
      <c r="BU58" s="42">
        <f>+BU51+BU52+BU53+BU55+BU56+BU57</f>
        <v>70891</v>
      </c>
      <c r="BV58" s="45">
        <f>SUM(BU58/BT58)</f>
        <v>0.93721575885774722</v>
      </c>
      <c r="BW58" s="42">
        <f>+BW51+BW52+BW53+BW55+BW56+BW57</f>
        <v>28560</v>
      </c>
      <c r="BX58" s="42">
        <f>+BX51+BX52+BX53+BX55+BX56+BX57</f>
        <v>26640</v>
      </c>
      <c r="BY58" s="45">
        <f>SUM(BX58/BW58)</f>
        <v>0.9327731092436975</v>
      </c>
      <c r="BZ58" s="42">
        <f>+BZ51+BZ52+BZ53+BZ55+BZ56+BZ57</f>
        <v>57379</v>
      </c>
      <c r="CA58" s="42">
        <f>+CA51+CA52+CA53+CA55+CA56+CA57</f>
        <v>54254</v>
      </c>
      <c r="CB58" s="45">
        <f>SUM(CA58/BZ58)</f>
        <v>0.94553756600846994</v>
      </c>
      <c r="CC58" s="42">
        <f>+CC51+CC52+CC53+CC55+CC56+CC57</f>
        <v>161579</v>
      </c>
      <c r="CD58" s="42">
        <f>+CD51+CD52+CD53+CD55+CD56+CD57</f>
        <v>151785</v>
      </c>
      <c r="CE58" s="45">
        <f>SUM(CD58/CC58)</f>
        <v>0.93938568749651874</v>
      </c>
      <c r="CF58" s="42">
        <f>+CF51+CF52+CF53+CF55+CF56+CF57</f>
        <v>26867</v>
      </c>
      <c r="CG58" s="42">
        <f>+CG51+CG52+CG53+CG55+CG56+CG57</f>
        <v>22640</v>
      </c>
      <c r="CH58" s="45">
        <f>SUM(CG58/CF58)</f>
        <v>0.84266944578851377</v>
      </c>
      <c r="CI58" s="42">
        <f>+CI51+CI52+CI53+CI55+CI56+CI57</f>
        <v>34341</v>
      </c>
      <c r="CJ58" s="42">
        <f>+CJ51+CJ52+CJ53+CJ55+CJ56+CJ57</f>
        <v>47042</v>
      </c>
      <c r="CK58" s="45">
        <f>SUM(CJ58/CI58)</f>
        <v>1.3698494510934451</v>
      </c>
      <c r="CL58" s="42">
        <f>+CL51+CL52+CL53+CL55+CL56+CL57</f>
        <v>61208</v>
      </c>
      <c r="CM58" s="42">
        <f>+CM51+CM52+CM53+CM55+CM56+CM57</f>
        <v>69682</v>
      </c>
      <c r="CN58" s="45">
        <f>SUM(CM58/CL58)</f>
        <v>1.1384459547771533</v>
      </c>
      <c r="CO58" s="42">
        <f>+CO51+CO52+CO53+CO55+CO56+CO57</f>
        <v>73411</v>
      </c>
      <c r="CP58" s="42">
        <f>+CP51+CP52+CP53+CP55+CP56+CP57</f>
        <v>78645</v>
      </c>
      <c r="CQ58" s="45">
        <f>SUM(CP58/CO58)</f>
        <v>1.0712972170383186</v>
      </c>
      <c r="CR58" s="42">
        <f t="shared" ref="CR58:CS58" si="82">+CR51+CR52+CR53+CR55+CR56+CR57</f>
        <v>0</v>
      </c>
      <c r="CS58" s="42">
        <f t="shared" si="82"/>
        <v>0</v>
      </c>
      <c r="CT58" s="45" t="e">
        <f t="shared" ref="CT58" si="83">SUM(CS58/CR58)</f>
        <v>#DIV/0!</v>
      </c>
      <c r="CU58" s="42">
        <f t="shared" ref="CU58:CV58" si="84">+CU51+CU52+CU53+CU55+CU56+CU57</f>
        <v>0</v>
      </c>
      <c r="CV58" s="42">
        <f t="shared" si="84"/>
        <v>0</v>
      </c>
      <c r="CW58" s="45" t="e">
        <f t="shared" ref="CW58" si="85">SUM(CV58/CU58)</f>
        <v>#DIV/0!</v>
      </c>
      <c r="CX58" s="42">
        <f t="shared" ref="CX58:CY58" si="86">+CX51+CX52+CX53+CX55+CX56+CX57</f>
        <v>14286</v>
      </c>
      <c r="CY58" s="42">
        <f t="shared" si="86"/>
        <v>0</v>
      </c>
      <c r="CZ58" s="45">
        <f t="shared" ref="CZ58" si="87">SUM(CY58/CX58)</f>
        <v>0</v>
      </c>
      <c r="DA58" s="42">
        <f t="shared" si="31"/>
        <v>815278</v>
      </c>
      <c r="DB58" s="43">
        <f t="shared" si="32"/>
        <v>744531</v>
      </c>
      <c r="DC58" s="45">
        <f>SUM(DB58/DA58)</f>
        <v>0.91322346487946437</v>
      </c>
      <c r="DD58" s="42">
        <f>+DD51+DD52+DD53+DD55+DD56+DD57</f>
        <v>7877</v>
      </c>
      <c r="DE58" s="42">
        <f>+DE51+DE52+DE53+DE55+DE56+DE57</f>
        <v>13896</v>
      </c>
      <c r="DF58" s="45">
        <f>SUM(DE58/DD58)</f>
        <v>1.7641233972324488</v>
      </c>
      <c r="DG58" s="42">
        <f>+DG51+DG52+DG53+DG55+DG56+DG57</f>
        <v>37573</v>
      </c>
      <c r="DH58" s="42">
        <f>+DH51+DH52+DH53+DH55+DH56+DH57</f>
        <v>37428</v>
      </c>
      <c r="DI58" s="45">
        <f>SUM(DH58/DG58)</f>
        <v>0.99614084582013684</v>
      </c>
      <c r="DJ58" s="42">
        <f>+DJ51+DJ52+DJ53+DJ55+DJ56+DJ57</f>
        <v>54785</v>
      </c>
      <c r="DK58" s="42">
        <f>+DK51+DK52+DK53+DK55+DK56+DK57</f>
        <v>52558</v>
      </c>
      <c r="DL58" s="45">
        <f>SUM(DK58/DJ58)</f>
        <v>0.95935018709500774</v>
      </c>
      <c r="DM58" s="42">
        <f>+DM51+DM52+DM53+DM55+DM56+DM57</f>
        <v>15177</v>
      </c>
      <c r="DN58" s="42">
        <f>+DN51+DN52+DN53+DN55+DN56+DN57</f>
        <v>14040</v>
      </c>
      <c r="DO58" s="45">
        <f>SUM(DN58/DM58)</f>
        <v>0.92508400869737106</v>
      </c>
      <c r="DP58" s="42">
        <f>+DP51+DP52+DP53+DP55+DP56+DP57</f>
        <v>73136</v>
      </c>
      <c r="DQ58" s="42">
        <f>+DQ51+DQ52+DQ53+DQ55+DQ56+DQ57</f>
        <v>68948</v>
      </c>
      <c r="DR58" s="45">
        <f>SUM(DQ58/DP58)</f>
        <v>0.94273681907678841</v>
      </c>
      <c r="DS58" s="42">
        <f>+DS51+DS52+DS53+DS55+DS56+DS57</f>
        <v>27958</v>
      </c>
      <c r="DT58" s="42">
        <f>+DT51+DT52+DT53+DT55+DT56+DT57</f>
        <v>26765</v>
      </c>
      <c r="DU58" s="45">
        <f>SUM(DT58/DS58)</f>
        <v>0.95732885041848492</v>
      </c>
      <c r="DV58" s="42">
        <f>+DV51+DV52+DV53+DV55+DV56+DV57</f>
        <v>216506</v>
      </c>
      <c r="DW58" s="42">
        <f>+DW51+DW52+DW53+DW55+DW56+DW57</f>
        <v>213635</v>
      </c>
      <c r="DX58" s="45">
        <f>SUM(DW58/DV58)</f>
        <v>0.98673939752247053</v>
      </c>
      <c r="DY58" s="42">
        <f t="shared" si="69"/>
        <v>1031784</v>
      </c>
      <c r="DZ58" s="183">
        <f t="shared" si="70"/>
        <v>958166</v>
      </c>
      <c r="EA58" s="45">
        <f>SUM(DZ58/DY58)</f>
        <v>0.92864979491831623</v>
      </c>
    </row>
    <row r="59" spans="1:131" ht="16.5" thickBot="1">
      <c r="A59" s="11">
        <v>47</v>
      </c>
      <c r="B59" s="130" t="s">
        <v>55</v>
      </c>
      <c r="C59" s="106"/>
      <c r="D59" s="14"/>
      <c r="E59" s="27"/>
      <c r="F59" s="56"/>
      <c r="G59" s="14"/>
      <c r="H59" s="27"/>
      <c r="I59" s="56">
        <f t="shared" si="24"/>
        <v>0</v>
      </c>
      <c r="J59" s="14">
        <f t="shared" si="25"/>
        <v>0</v>
      </c>
      <c r="K59" s="27"/>
      <c r="L59" s="106"/>
      <c r="M59" s="14"/>
      <c r="N59" s="27"/>
      <c r="O59" s="106"/>
      <c r="P59" s="14"/>
      <c r="Q59" s="27"/>
      <c r="R59" s="106"/>
      <c r="S59" s="14"/>
      <c r="T59" s="27"/>
      <c r="U59" s="106"/>
      <c r="V59" s="14"/>
      <c r="W59" s="27"/>
      <c r="X59" s="106"/>
      <c r="Y59" s="14"/>
      <c r="Z59" s="27"/>
      <c r="AA59" s="106"/>
      <c r="AB59" s="14"/>
      <c r="AC59" s="27"/>
      <c r="AD59" s="106"/>
      <c r="AE59" s="14"/>
      <c r="AF59" s="27"/>
      <c r="AG59" s="106"/>
      <c r="AH59" s="14"/>
      <c r="AI59" s="27"/>
      <c r="AJ59" s="106"/>
      <c r="AK59" s="14"/>
      <c r="AL59" s="27"/>
      <c r="AM59" s="106"/>
      <c r="AN59" s="14"/>
      <c r="AO59" s="27"/>
      <c r="AP59" s="106"/>
      <c r="AQ59" s="14"/>
      <c r="AR59" s="27"/>
      <c r="AS59" s="106"/>
      <c r="AT59" s="14"/>
      <c r="AU59" s="27"/>
      <c r="AV59" s="106"/>
      <c r="AW59" s="14"/>
      <c r="AX59" s="27"/>
      <c r="AY59" s="106"/>
      <c r="AZ59" s="14"/>
      <c r="BA59" s="27"/>
      <c r="BB59" s="106"/>
      <c r="BC59" s="14"/>
      <c r="BD59" s="27"/>
      <c r="BE59" s="106"/>
      <c r="BF59" s="14"/>
      <c r="BG59" s="27"/>
      <c r="BH59" s="106"/>
      <c r="BI59" s="14"/>
      <c r="BJ59" s="27"/>
      <c r="BK59" s="106">
        <f t="shared" si="28"/>
        <v>0</v>
      </c>
      <c r="BL59" s="14">
        <f t="shared" si="29"/>
        <v>0</v>
      </c>
      <c r="BM59" s="27"/>
      <c r="BN59" s="106">
        <f t="shared" si="30"/>
        <v>0</v>
      </c>
      <c r="BO59" s="14">
        <f t="shared" si="13"/>
        <v>0</v>
      </c>
      <c r="BP59" s="27"/>
      <c r="BQ59" s="106"/>
      <c r="BR59" s="14"/>
      <c r="BS59" s="27"/>
      <c r="BT59" s="106"/>
      <c r="BU59" s="14"/>
      <c r="BV59" s="27"/>
      <c r="BW59" s="106"/>
      <c r="BX59" s="14"/>
      <c r="BY59" s="27"/>
      <c r="BZ59" s="106"/>
      <c r="CA59" s="14"/>
      <c r="CB59" s="27"/>
      <c r="CC59" s="106">
        <f>SUM(BT59+BW59+BZ59)</f>
        <v>0</v>
      </c>
      <c r="CD59" s="14">
        <f>SUM(BU59+BX59+CA59)</f>
        <v>0</v>
      </c>
      <c r="CE59" s="27"/>
      <c r="CF59" s="106"/>
      <c r="CG59" s="14"/>
      <c r="CH59" s="27"/>
      <c r="CI59" s="106"/>
      <c r="CJ59" s="14"/>
      <c r="CK59" s="27"/>
      <c r="CL59" s="106"/>
      <c r="CM59" s="14"/>
      <c r="CN59" s="27"/>
      <c r="CO59" s="106"/>
      <c r="CP59" s="14"/>
      <c r="CQ59" s="27"/>
      <c r="CR59" s="106"/>
      <c r="CS59" s="14"/>
      <c r="CT59" s="27"/>
      <c r="CU59" s="106"/>
      <c r="CV59" s="14"/>
      <c r="CW59" s="27"/>
      <c r="CX59" s="106"/>
      <c r="CY59" s="14"/>
      <c r="CZ59" s="27"/>
      <c r="DA59" s="106">
        <f t="shared" si="31"/>
        <v>0</v>
      </c>
      <c r="DB59" s="14">
        <f t="shared" si="32"/>
        <v>0</v>
      </c>
      <c r="DC59" s="27"/>
      <c r="DD59" s="106"/>
      <c r="DE59" s="14"/>
      <c r="DF59" s="27"/>
      <c r="DG59" s="106"/>
      <c r="DH59" s="14"/>
      <c r="DI59" s="27"/>
      <c r="DJ59" s="106"/>
      <c r="DK59" s="14"/>
      <c r="DL59" s="27"/>
      <c r="DM59" s="106"/>
      <c r="DN59" s="14"/>
      <c r="DO59" s="27"/>
      <c r="DP59" s="106"/>
      <c r="DQ59" s="14"/>
      <c r="DR59" s="27"/>
      <c r="DS59" s="106"/>
      <c r="DT59" s="14"/>
      <c r="DU59" s="27"/>
      <c r="DV59" s="106">
        <f>SUM(DS59+DP59+DM59+DJ59+DG59+DD59)</f>
        <v>0</v>
      </c>
      <c r="DW59" s="14">
        <f>SUM(DT59+DQ59+DN59+DK59+DH59+DE59)</f>
        <v>0</v>
      </c>
      <c r="DX59" s="27"/>
      <c r="DY59" s="106"/>
      <c r="DZ59" s="176"/>
      <c r="EA59" s="27"/>
    </row>
    <row r="60" spans="1:131" s="94" customFormat="1" ht="16.5" thickBot="1">
      <c r="A60" s="40">
        <v>48</v>
      </c>
      <c r="B60" s="41" t="s">
        <v>57</v>
      </c>
      <c r="C60" s="42">
        <f>SUM(C44+C45+C46+C47+C48+C58+C59)</f>
        <v>38102</v>
      </c>
      <c r="D60" s="42">
        <f>SUM(D44+D45+D46+D47+D48+D58+D59)</f>
        <v>32282</v>
      </c>
      <c r="E60" s="141">
        <f>SUM(D60/C60)</f>
        <v>0.84725211274998691</v>
      </c>
      <c r="F60" s="44">
        <f>F45+F47+F48+F58+F59</f>
        <v>46351</v>
      </c>
      <c r="G60" s="140">
        <f>G45+G47+G48+G58+G59</f>
        <v>43249</v>
      </c>
      <c r="H60" s="141">
        <f>SUM(G60/F60)</f>
        <v>0.93307587754309507</v>
      </c>
      <c r="I60" s="44">
        <f t="shared" si="24"/>
        <v>84453</v>
      </c>
      <c r="J60" s="140">
        <f t="shared" si="25"/>
        <v>75531</v>
      </c>
      <c r="K60" s="141">
        <f>SUM(J60/I60)</f>
        <v>0.89435544030407443</v>
      </c>
      <c r="L60" s="42">
        <f>SUM(L44+L45+L46+L47+L48+L58+L59)</f>
        <v>43148</v>
      </c>
      <c r="M60" s="42">
        <f>SUM(M44+M45+M46+M47+M48+M58+M59)</f>
        <v>45947</v>
      </c>
      <c r="N60" s="141">
        <f>SUM(M60/L60)</f>
        <v>1.0648697506257532</v>
      </c>
      <c r="O60" s="42">
        <f>SUM(O44+O45+O46+O47+O48+O58+O59)</f>
        <v>6099</v>
      </c>
      <c r="P60" s="42">
        <f>SUM(P44+P45+P46+P47+P48+P58+P59)</f>
        <v>0</v>
      </c>
      <c r="Q60" s="141">
        <f>SUM(P60/O60)</f>
        <v>0</v>
      </c>
      <c r="R60" s="42">
        <f>SUM(R44+R45+R46+R47+R48+R58+R59)</f>
        <v>22347</v>
      </c>
      <c r="S60" s="42">
        <f>SUM(S44+S45+S46+S47+S48+S58+S59)</f>
        <v>19535</v>
      </c>
      <c r="T60" s="141">
        <f>SUM(S60/R60)</f>
        <v>0.87416655479482708</v>
      </c>
      <c r="U60" s="42">
        <f>SUM(U44+U45+U46+U47+U48+U58+U59)</f>
        <v>34822</v>
      </c>
      <c r="V60" s="42">
        <f>SUM(V44+V45+V46+V47+V48+V58+V59)</f>
        <v>29211</v>
      </c>
      <c r="W60" s="141">
        <f>SUM(V60/U60)</f>
        <v>0.83886623399000637</v>
      </c>
      <c r="X60" s="42">
        <f>SUM(X44+X45+X46+X47+X48+X58+X59)</f>
        <v>12394</v>
      </c>
      <c r="Y60" s="42">
        <f>SUM(Y44+Y45+Y46+Y47+Y48+Y58+Y59)</f>
        <v>7678</v>
      </c>
      <c r="Z60" s="141">
        <f>SUM(Y60/X60)</f>
        <v>0.61949330321123119</v>
      </c>
      <c r="AA60" s="42">
        <f>SUM(AA44+AA45+AA46+AA47+AA48+AA58+AA59)</f>
        <v>22821</v>
      </c>
      <c r="AB60" s="42">
        <f>SUM(AB44+AB45+AB46+AB47+AB48+AB58+AB59)</f>
        <v>21970</v>
      </c>
      <c r="AC60" s="141">
        <f>SUM(AB60/AA60)</f>
        <v>0.96270978484728975</v>
      </c>
      <c r="AD60" s="42">
        <f>SUM(AD44+AD45+AD46+AD47+AD48+AD58+AD59)</f>
        <v>46641</v>
      </c>
      <c r="AE60" s="42">
        <f>SUM(AE44+AE45+AE46+AE47+AE48+AE58+AE59)</f>
        <v>56210</v>
      </c>
      <c r="AF60" s="141">
        <f>SUM(AE60/AD60)</f>
        <v>1.2051628395617591</v>
      </c>
      <c r="AG60" s="42">
        <f>SUM(AG44+AG45+AG46+AG47+AG48+AG58+AG59)</f>
        <v>23895</v>
      </c>
      <c r="AH60" s="42">
        <f>SUM(AH44+AH45+AH46+AH47+AH48+AH58+AH59)</f>
        <v>37529</v>
      </c>
      <c r="AI60" s="141">
        <f>SUM(AH60/AG60)</f>
        <v>1.5705796191671897</v>
      </c>
      <c r="AJ60" s="42">
        <f>SUM(AJ44+AJ45+AJ46+AJ47+AJ48+AJ58+AJ59)</f>
        <v>4442</v>
      </c>
      <c r="AK60" s="42">
        <f>SUM(AK44+AK45+AK46+AK47+AK48+AK58+AK59)</f>
        <v>4442</v>
      </c>
      <c r="AL60" s="141">
        <f>SUM(AK60/AJ60)</f>
        <v>1</v>
      </c>
      <c r="AM60" s="42">
        <f t="shared" si="26"/>
        <v>145015</v>
      </c>
      <c r="AN60" s="42">
        <f t="shared" si="27"/>
        <v>157040</v>
      </c>
      <c r="AO60" s="141">
        <f>SUM(AN60/AM60)</f>
        <v>1.0829224562976243</v>
      </c>
      <c r="AP60" s="42">
        <f>SUM(AP44+AP45+AP46+AP47+AP48+AP58+AP59)</f>
        <v>25881</v>
      </c>
      <c r="AQ60" s="42">
        <f>SUM(AQ44+AQ45+AQ46+AQ47+AQ48+AQ58+AQ59)</f>
        <v>23119</v>
      </c>
      <c r="AR60" s="141">
        <f>SUM(AQ60/AP60)</f>
        <v>0.89328078513195008</v>
      </c>
      <c r="AS60" s="42">
        <f>SUM(AS44+AS45+AS46+AS47+AS48+AS58+AS59)</f>
        <v>36833</v>
      </c>
      <c r="AT60" s="42">
        <f>SUM(AT44+AT45+AT46+AT47+AT48+AT58+AT59)</f>
        <v>37162</v>
      </c>
      <c r="AU60" s="141">
        <f>SUM(AT60/AS60)</f>
        <v>1.0089322075312899</v>
      </c>
      <c r="AV60" s="42">
        <f>SUM(AV44+AV45+AV46+AV47+AV48+AV58+AV59)</f>
        <v>11479</v>
      </c>
      <c r="AW60" s="42">
        <f>SUM(AW44+AW45+AW46+AW47+AW48+AW58+AW59)</f>
        <v>10342</v>
      </c>
      <c r="AX60" s="141">
        <f>SUM(AW60/AV60)</f>
        <v>0.90094956006620786</v>
      </c>
      <c r="AY60" s="42">
        <f>SUM(AY44+AY45+AY46+AY47+AY48+AY58+AY59)</f>
        <v>59579</v>
      </c>
      <c r="AZ60" s="42">
        <f>SUM(AZ44+AZ45+AZ46+AZ47+AZ48+AZ58+AZ59)</f>
        <v>55582</v>
      </c>
      <c r="BA60" s="141">
        <f>SUM(AZ60/AY60)</f>
        <v>0.93291260343409588</v>
      </c>
      <c r="BB60" s="42">
        <f>SUM(BB44+BB45+BB46+BB47+BB48+BB58+BB59)</f>
        <v>36871</v>
      </c>
      <c r="BC60" s="42">
        <f>SUM(BC44+BC45+BC46+BC47+BC48+BC58+BC59)</f>
        <v>58232</v>
      </c>
      <c r="BD60" s="141">
        <f>SUM(BC60/BB60)</f>
        <v>1.5793442000488189</v>
      </c>
      <c r="BE60" s="42">
        <f>SUM(BE44+BE45+BE46+BE47+BE48+BE58+BE59)</f>
        <v>4089</v>
      </c>
      <c r="BF60" s="42">
        <f>SUM(BF44+BF45+BF46+BF47+BF48+BF58+BF59)</f>
        <v>4089</v>
      </c>
      <c r="BG60" s="141">
        <f>SUM(BF60/BE60)</f>
        <v>1</v>
      </c>
      <c r="BH60" s="42">
        <f>SUM(BH44+BH45+BH46+BH47+BH48+BH58+BH59)</f>
        <v>30311</v>
      </c>
      <c r="BI60" s="42">
        <f>SUM(BI44+BI45+BI46+BI47+BI48+BI58+BI59)</f>
        <v>0</v>
      </c>
      <c r="BJ60" s="141">
        <f>SUM(BI60/BH60)</f>
        <v>0</v>
      </c>
      <c r="BK60" s="42">
        <f t="shared" si="28"/>
        <v>205043</v>
      </c>
      <c r="BL60" s="42">
        <f t="shared" si="29"/>
        <v>188526</v>
      </c>
      <c r="BM60" s="141">
        <f>SUM(BL60/BK60)</f>
        <v>0.91944616495076648</v>
      </c>
      <c r="BN60" s="42">
        <f t="shared" si="30"/>
        <v>506105</v>
      </c>
      <c r="BO60" s="42">
        <f t="shared" si="13"/>
        <v>486579</v>
      </c>
      <c r="BP60" s="141">
        <f>SUM(BO60/BN60)</f>
        <v>0.96141907311723851</v>
      </c>
      <c r="BQ60" s="42">
        <f>SUM(BQ44+BQ45+BQ46+BQ47+BQ48+BQ58+BQ59)</f>
        <v>136778</v>
      </c>
      <c r="BR60" s="42">
        <f>SUM(BR44+BR45+BR46+BR47+BR48+BR58+BR59)</f>
        <v>106686</v>
      </c>
      <c r="BS60" s="141">
        <f>SUM(BR60/BQ60)</f>
        <v>0.77999385866148063</v>
      </c>
      <c r="BT60" s="42">
        <f>SUM(BT44+BT45+BT46+BT47+BT48+BT58+BT59)</f>
        <v>79167</v>
      </c>
      <c r="BU60" s="42">
        <f>SUM(BU44+BU45+BU46+BU47+BU48+BU58+BU59)</f>
        <v>74790</v>
      </c>
      <c r="BV60" s="141">
        <f>SUM(BU60/BT60)</f>
        <v>0.94471181173974006</v>
      </c>
      <c r="BW60" s="42">
        <f>SUM(BW44+BW45+BW46+BW47+BW48+BW58+BW59)</f>
        <v>31565</v>
      </c>
      <c r="BX60" s="42">
        <f>SUM(BX44+BX45+BX46+BX47+BX48+BX58+BX59)</f>
        <v>29792</v>
      </c>
      <c r="BY60" s="141">
        <f>SUM(BX60/BW60)</f>
        <v>0.94383019166798665</v>
      </c>
      <c r="BZ60" s="42">
        <f>SUM(BZ44+BZ45+BZ46+BZ47+BZ48+BZ58+BZ59)</f>
        <v>62290</v>
      </c>
      <c r="CA60" s="42">
        <f>SUM(CA44+CA45+CA46+CA47+CA48+CA58+CA59)</f>
        <v>58419</v>
      </c>
      <c r="CB60" s="141">
        <f>SUM(CA60/BZ60)</f>
        <v>0.93785519344999202</v>
      </c>
      <c r="CC60" s="42">
        <f>SUM(CC44+CC45+CC46+CC47+CC48+CC58+CC59)</f>
        <v>173022</v>
      </c>
      <c r="CD60" s="42">
        <f>SUM(CD44+CD45+CD46+CD47+CD48+CD58+CD59)</f>
        <v>163001</v>
      </c>
      <c r="CE60" s="141">
        <f>SUM(CD60/CC60)</f>
        <v>0.94208250973864593</v>
      </c>
      <c r="CF60" s="42">
        <f>SUM(CF44+CF45+CF46+CF47+CF48+CF58+CF59)</f>
        <v>26867</v>
      </c>
      <c r="CG60" s="42">
        <f>SUM(CG44+CG45+CG46+CG47+CG48+CG58+CG59)</f>
        <v>22640</v>
      </c>
      <c r="CH60" s="141">
        <f>SUM(CG60/CF60)</f>
        <v>0.84266944578851377</v>
      </c>
      <c r="CI60" s="42">
        <f>SUM(CI44+CI45+CI46+CI47+CI48+CI58+CI59)</f>
        <v>34341</v>
      </c>
      <c r="CJ60" s="42">
        <f>SUM(CJ44+CJ45+CJ46+CJ47+CJ48+CJ58+CJ59)</f>
        <v>47042</v>
      </c>
      <c r="CK60" s="141">
        <f>SUM(CJ60/CI60)</f>
        <v>1.3698494510934451</v>
      </c>
      <c r="CL60" s="42">
        <f>SUM(CL44+CL45+CL46+CL47+CL48+CL58+CL59)</f>
        <v>61208</v>
      </c>
      <c r="CM60" s="42">
        <f>SUM(CM44+CM45+CM46+CM47+CM48+CM58+CM59)</f>
        <v>69682</v>
      </c>
      <c r="CN60" s="141">
        <f>SUM(CM60/CL60)</f>
        <v>1.1384459547771533</v>
      </c>
      <c r="CO60" s="42">
        <f>SUM(CO44+CO45+CO46+CO47+CO48+CO58+CO59)</f>
        <v>73411</v>
      </c>
      <c r="CP60" s="42">
        <f>SUM(CP44+CP45+CP46+CP47+CP48+CP58+CP59)</f>
        <v>78645</v>
      </c>
      <c r="CQ60" s="141">
        <f>SUM(CP60/CO60)</f>
        <v>1.0712972170383186</v>
      </c>
      <c r="CR60" s="42">
        <f t="shared" ref="CR60:CS60" si="88">SUM(CR44+CR45+CR46+CR47+CR48+CR58+CR59)</f>
        <v>0</v>
      </c>
      <c r="CS60" s="42">
        <f t="shared" si="88"/>
        <v>0</v>
      </c>
      <c r="CT60" s="141" t="e">
        <f t="shared" ref="CT60" si="89">SUM(CS60/CR60)</f>
        <v>#DIV/0!</v>
      </c>
      <c r="CU60" s="42">
        <f t="shared" ref="CU60:CV60" si="90">SUM(CU44+CU45+CU46+CU47+CU48+CU58+CU59)</f>
        <v>0</v>
      </c>
      <c r="CV60" s="42">
        <f t="shared" si="90"/>
        <v>0</v>
      </c>
      <c r="CW60" s="141" t="e">
        <f t="shared" ref="CW60" si="91">SUM(CV60/CU60)</f>
        <v>#DIV/0!</v>
      </c>
      <c r="CX60" s="42">
        <f t="shared" ref="CX60:CY60" si="92">SUM(CX44+CX45+CX46+CX47+CX48+CX58+CX59)</f>
        <v>14286</v>
      </c>
      <c r="CY60" s="42">
        <f t="shared" si="92"/>
        <v>0</v>
      </c>
      <c r="CZ60" s="141"/>
      <c r="DA60" s="42">
        <f t="shared" si="31"/>
        <v>964810</v>
      </c>
      <c r="DB60" s="140">
        <f t="shared" si="32"/>
        <v>904593</v>
      </c>
      <c r="DC60" s="141">
        <f>SUM(DB60/DA60)</f>
        <v>0.93758667509665117</v>
      </c>
      <c r="DD60" s="42">
        <f>SUM(DD44+DD45+DD46+DD47+DD48+DD58+DD59)</f>
        <v>17669</v>
      </c>
      <c r="DE60" s="42">
        <f>SUM(DE44+DE45+DE46+DE47+DE48+DE58+DE59)</f>
        <v>24902</v>
      </c>
      <c r="DF60" s="141">
        <f>SUM(DE60/DD60)</f>
        <v>1.4093610277887827</v>
      </c>
      <c r="DG60" s="42">
        <f>SUM(DG44+DG45+DG46+DG47+DG48+DG58+DG59)</f>
        <v>38398</v>
      </c>
      <c r="DH60" s="42">
        <f>SUM(DH44+DH45+DH46+DH47+DH48+DH58+DH59)</f>
        <v>38543</v>
      </c>
      <c r="DI60" s="141">
        <f>SUM(DH60/DG60)</f>
        <v>1.0037762383457471</v>
      </c>
      <c r="DJ60" s="42">
        <f>SUM(DJ44+DJ45+DJ46+DJ47+DJ48+DJ58+DJ59)</f>
        <v>59415</v>
      </c>
      <c r="DK60" s="42">
        <f>SUM(DK44+DK45+DK46+DK47+DK48+DK58+DK59)</f>
        <v>57278</v>
      </c>
      <c r="DL60" s="141">
        <f>SUM(DK60/DJ60)</f>
        <v>0.96403265168728436</v>
      </c>
      <c r="DM60" s="42">
        <f>SUM(DM44+DM45+DM46+DM47+DM48+DM58+DM59)</f>
        <v>15177</v>
      </c>
      <c r="DN60" s="42">
        <f>SUM(DN44+DN45+DN46+DN47+DN48+DN58+DN59)</f>
        <v>14040</v>
      </c>
      <c r="DO60" s="141">
        <f>SUM(DN60/DM60)</f>
        <v>0.92508400869737106</v>
      </c>
      <c r="DP60" s="42">
        <f>SUM(DP44+DP45+DP46+DP47+DP48+DP58+DP59)</f>
        <v>73136</v>
      </c>
      <c r="DQ60" s="42">
        <f>SUM(DQ44+DQ45+DQ46+DQ47+DQ48+DQ58+DQ59)</f>
        <v>68948</v>
      </c>
      <c r="DR60" s="141">
        <f>SUM(DQ60/DP60)</f>
        <v>0.94273681907678841</v>
      </c>
      <c r="DS60" s="42">
        <f>SUM(DS44+DS45+DS46+DS47+DS48+DS58+DS59)</f>
        <v>27958</v>
      </c>
      <c r="DT60" s="42">
        <f>SUM(DT44+DT45+DT46+DT47+DT48+DT58+DT59)</f>
        <v>26765</v>
      </c>
      <c r="DU60" s="141">
        <f>SUM(DT60/DS60)</f>
        <v>0.95732885041848492</v>
      </c>
      <c r="DV60" s="42">
        <f>SUM(DV44+DV45+DV46+DV47+DV48+DV58+DV59)</f>
        <v>231753</v>
      </c>
      <c r="DW60" s="42">
        <f>SUM(DW44+DW45+DW46+DW47+DW48+DW58+DW59)</f>
        <v>230476</v>
      </c>
      <c r="DX60" s="141">
        <f>SUM(DW60/DV60)</f>
        <v>0.99448982321695945</v>
      </c>
      <c r="DY60" s="42">
        <f t="shared" si="69"/>
        <v>1196563</v>
      </c>
      <c r="DZ60" s="183">
        <f t="shared" si="70"/>
        <v>1135069</v>
      </c>
      <c r="EA60" s="141">
        <f>SUM(DZ60/DY60)</f>
        <v>0.94860780418582225</v>
      </c>
    </row>
    <row r="61" spans="1:131" s="94" customFormat="1" ht="15.75">
      <c r="A61" s="88">
        <v>49</v>
      </c>
      <c r="B61" s="128" t="s">
        <v>29</v>
      </c>
      <c r="C61" s="96"/>
      <c r="D61" s="138"/>
      <c r="E61" s="139"/>
      <c r="F61" s="99"/>
      <c r="G61" s="138"/>
      <c r="H61" s="139"/>
      <c r="I61" s="99"/>
      <c r="J61" s="138"/>
      <c r="K61" s="139"/>
      <c r="L61" s="96"/>
      <c r="M61" s="138"/>
      <c r="N61" s="139"/>
      <c r="O61" s="96"/>
      <c r="P61" s="138"/>
      <c r="Q61" s="139"/>
      <c r="R61" s="96"/>
      <c r="S61" s="138"/>
      <c r="T61" s="139"/>
      <c r="U61" s="96"/>
      <c r="V61" s="138"/>
      <c r="W61" s="139"/>
      <c r="X61" s="96"/>
      <c r="Y61" s="138"/>
      <c r="Z61" s="139"/>
      <c r="AA61" s="96"/>
      <c r="AB61" s="138"/>
      <c r="AC61" s="139"/>
      <c r="AD61" s="96"/>
      <c r="AE61" s="138"/>
      <c r="AF61" s="139"/>
      <c r="AG61" s="96"/>
      <c r="AH61" s="138"/>
      <c r="AI61" s="139"/>
      <c r="AJ61" s="96"/>
      <c r="AK61" s="138"/>
      <c r="AL61" s="139"/>
      <c r="AM61" s="96"/>
      <c r="AN61" s="138"/>
      <c r="AO61" s="139"/>
      <c r="AP61" s="96"/>
      <c r="AQ61" s="138"/>
      <c r="AR61" s="139"/>
      <c r="AS61" s="96"/>
      <c r="AT61" s="138"/>
      <c r="AU61" s="139"/>
      <c r="AV61" s="96"/>
      <c r="AW61" s="138"/>
      <c r="AX61" s="139"/>
      <c r="AY61" s="96"/>
      <c r="AZ61" s="138"/>
      <c r="BA61" s="139"/>
      <c r="BB61" s="96"/>
      <c r="BC61" s="138"/>
      <c r="BD61" s="139"/>
      <c r="BE61" s="96"/>
      <c r="BF61" s="138"/>
      <c r="BG61" s="139"/>
      <c r="BH61" s="96"/>
      <c r="BI61" s="138"/>
      <c r="BJ61" s="139"/>
      <c r="BK61" s="96"/>
      <c r="BL61" s="138"/>
      <c r="BM61" s="139"/>
      <c r="BN61" s="96"/>
      <c r="BO61" s="138"/>
      <c r="BP61" s="139"/>
      <c r="BQ61" s="96"/>
      <c r="BR61" s="138"/>
      <c r="BS61" s="139"/>
      <c r="BT61" s="96"/>
      <c r="BU61" s="138"/>
      <c r="BV61" s="139"/>
      <c r="BW61" s="96"/>
      <c r="BX61" s="138"/>
      <c r="BY61" s="139"/>
      <c r="BZ61" s="96"/>
      <c r="CA61" s="138"/>
      <c r="CB61" s="139"/>
      <c r="CC61" s="96"/>
      <c r="CD61" s="138"/>
      <c r="CE61" s="139"/>
      <c r="CF61" s="96"/>
      <c r="CG61" s="138"/>
      <c r="CH61" s="139"/>
      <c r="CI61" s="96"/>
      <c r="CJ61" s="138"/>
      <c r="CK61" s="139"/>
      <c r="CL61" s="96"/>
      <c r="CM61" s="138"/>
      <c r="CN61" s="139"/>
      <c r="CO61" s="96"/>
      <c r="CP61" s="138"/>
      <c r="CQ61" s="139"/>
      <c r="CR61" s="96"/>
      <c r="CS61" s="138"/>
      <c r="CT61" s="139"/>
      <c r="CU61" s="96"/>
      <c r="CV61" s="138"/>
      <c r="CW61" s="139"/>
      <c r="CX61" s="96"/>
      <c r="CY61" s="138"/>
      <c r="CZ61" s="139"/>
      <c r="DA61" s="96"/>
      <c r="DB61" s="138"/>
      <c r="DC61" s="139"/>
      <c r="DD61" s="96"/>
      <c r="DE61" s="138"/>
      <c r="DF61" s="139"/>
      <c r="DG61" s="96"/>
      <c r="DH61" s="138"/>
      <c r="DI61" s="139"/>
      <c r="DJ61" s="96"/>
      <c r="DK61" s="138"/>
      <c r="DL61" s="139"/>
      <c r="DM61" s="96"/>
      <c r="DN61" s="138"/>
      <c r="DO61" s="139"/>
      <c r="DP61" s="96"/>
      <c r="DQ61" s="138"/>
      <c r="DR61" s="139"/>
      <c r="DS61" s="96"/>
      <c r="DT61" s="138"/>
      <c r="DU61" s="139"/>
      <c r="DV61" s="96"/>
      <c r="DW61" s="138"/>
      <c r="DX61" s="139"/>
      <c r="DY61" s="96"/>
      <c r="DZ61" s="190"/>
      <c r="EA61" s="139"/>
    </row>
    <row r="62" spans="1:131" s="94" customFormat="1" ht="15.75">
      <c r="A62" s="88">
        <v>50</v>
      </c>
      <c r="B62" s="128" t="s">
        <v>30</v>
      </c>
      <c r="C62" s="90"/>
      <c r="D62" s="91"/>
      <c r="E62" s="92"/>
      <c r="F62" s="93"/>
      <c r="G62" s="91"/>
      <c r="H62" s="92"/>
      <c r="I62" s="93"/>
      <c r="J62" s="91"/>
      <c r="K62" s="92"/>
      <c r="L62" s="90"/>
      <c r="M62" s="91"/>
      <c r="N62" s="92"/>
      <c r="O62" s="90"/>
      <c r="P62" s="91"/>
      <c r="Q62" s="92"/>
      <c r="R62" s="90"/>
      <c r="S62" s="91"/>
      <c r="T62" s="92"/>
      <c r="U62" s="90"/>
      <c r="V62" s="91"/>
      <c r="W62" s="92"/>
      <c r="X62" s="90"/>
      <c r="Y62" s="91"/>
      <c r="Z62" s="92"/>
      <c r="AA62" s="90"/>
      <c r="AB62" s="91"/>
      <c r="AC62" s="92"/>
      <c r="AD62" s="90"/>
      <c r="AE62" s="91"/>
      <c r="AF62" s="92"/>
      <c r="AG62" s="90"/>
      <c r="AH62" s="91"/>
      <c r="AI62" s="92"/>
      <c r="AJ62" s="90"/>
      <c r="AK62" s="91"/>
      <c r="AL62" s="92"/>
      <c r="AM62" s="90"/>
      <c r="AN62" s="91"/>
      <c r="AO62" s="92"/>
      <c r="AP62" s="90"/>
      <c r="AQ62" s="91"/>
      <c r="AR62" s="92"/>
      <c r="AS62" s="90"/>
      <c r="AT62" s="91"/>
      <c r="AU62" s="92"/>
      <c r="AV62" s="90"/>
      <c r="AW62" s="91"/>
      <c r="AX62" s="92"/>
      <c r="AY62" s="90"/>
      <c r="AZ62" s="91"/>
      <c r="BA62" s="92"/>
      <c r="BB62" s="90"/>
      <c r="BC62" s="91"/>
      <c r="BD62" s="92"/>
      <c r="BE62" s="90"/>
      <c r="BF62" s="91"/>
      <c r="BG62" s="92"/>
      <c r="BH62" s="90"/>
      <c r="BI62" s="91"/>
      <c r="BJ62" s="92"/>
      <c r="BK62" s="90"/>
      <c r="BL62" s="91"/>
      <c r="BM62" s="92"/>
      <c r="BN62" s="90"/>
      <c r="BO62" s="91"/>
      <c r="BP62" s="92"/>
      <c r="BQ62" s="90"/>
      <c r="BR62" s="91"/>
      <c r="BS62" s="92"/>
      <c r="BT62" s="90"/>
      <c r="BU62" s="91"/>
      <c r="BV62" s="92"/>
      <c r="BW62" s="90"/>
      <c r="BX62" s="91"/>
      <c r="BY62" s="92"/>
      <c r="BZ62" s="90"/>
      <c r="CA62" s="91"/>
      <c r="CB62" s="92"/>
      <c r="CC62" s="90"/>
      <c r="CD62" s="91"/>
      <c r="CE62" s="92"/>
      <c r="CF62" s="90"/>
      <c r="CG62" s="91"/>
      <c r="CH62" s="92"/>
      <c r="CI62" s="90"/>
      <c r="CJ62" s="91"/>
      <c r="CK62" s="92"/>
      <c r="CL62" s="90"/>
      <c r="CM62" s="91"/>
      <c r="CN62" s="92"/>
      <c r="CO62" s="90"/>
      <c r="CP62" s="91"/>
      <c r="CQ62" s="92"/>
      <c r="CR62" s="90"/>
      <c r="CS62" s="91"/>
      <c r="CT62" s="92"/>
      <c r="CU62" s="90"/>
      <c r="CV62" s="91"/>
      <c r="CW62" s="92"/>
      <c r="CX62" s="90"/>
      <c r="CY62" s="91"/>
      <c r="CZ62" s="92"/>
      <c r="DA62" s="90"/>
      <c r="DB62" s="91"/>
      <c r="DC62" s="92"/>
      <c r="DD62" s="90"/>
      <c r="DE62" s="91"/>
      <c r="DF62" s="92"/>
      <c r="DG62" s="90"/>
      <c r="DH62" s="91"/>
      <c r="DI62" s="92"/>
      <c r="DJ62" s="90"/>
      <c r="DK62" s="91"/>
      <c r="DL62" s="92"/>
      <c r="DM62" s="90"/>
      <c r="DN62" s="91"/>
      <c r="DO62" s="92"/>
      <c r="DP62" s="90"/>
      <c r="DQ62" s="91"/>
      <c r="DR62" s="92"/>
      <c r="DS62" s="90"/>
      <c r="DT62" s="91"/>
      <c r="DU62" s="92"/>
      <c r="DV62" s="90"/>
      <c r="DW62" s="91"/>
      <c r="DX62" s="92"/>
      <c r="DY62" s="90"/>
      <c r="DZ62" s="191"/>
      <c r="EA62" s="92"/>
    </row>
    <row r="63" spans="1:131" ht="16.5" thickBot="1">
      <c r="A63" s="165">
        <v>51</v>
      </c>
      <c r="B63" s="166" t="s">
        <v>21</v>
      </c>
      <c r="C63" s="167"/>
      <c r="D63" s="168"/>
      <c r="E63" s="169"/>
      <c r="F63" s="170"/>
      <c r="G63" s="168"/>
      <c r="H63" s="169"/>
      <c r="I63" s="170"/>
      <c r="J63" s="168"/>
      <c r="K63" s="169"/>
      <c r="L63" s="167"/>
      <c r="M63" s="168"/>
      <c r="N63" s="169"/>
      <c r="O63" s="167"/>
      <c r="P63" s="168"/>
      <c r="Q63" s="169"/>
      <c r="R63" s="167"/>
      <c r="S63" s="168"/>
      <c r="T63" s="169"/>
      <c r="U63" s="167"/>
      <c r="V63" s="168"/>
      <c r="W63" s="169"/>
      <c r="X63" s="167"/>
      <c r="Y63" s="168"/>
      <c r="Z63" s="169"/>
      <c r="AA63" s="167"/>
      <c r="AB63" s="168"/>
      <c r="AC63" s="169"/>
      <c r="AD63" s="167"/>
      <c r="AE63" s="168"/>
      <c r="AF63" s="169"/>
      <c r="AG63" s="167"/>
      <c r="AH63" s="168"/>
      <c r="AI63" s="169"/>
      <c r="AJ63" s="167"/>
      <c r="AK63" s="168"/>
      <c r="AL63" s="169"/>
      <c r="AM63" s="167"/>
      <c r="AN63" s="168"/>
      <c r="AO63" s="169"/>
      <c r="AP63" s="167"/>
      <c r="AQ63" s="168"/>
      <c r="AR63" s="169"/>
      <c r="AS63" s="167"/>
      <c r="AT63" s="168"/>
      <c r="AU63" s="169"/>
      <c r="AV63" s="167"/>
      <c r="AW63" s="168"/>
      <c r="AX63" s="169"/>
      <c r="AY63" s="167"/>
      <c r="AZ63" s="168"/>
      <c r="BA63" s="169"/>
      <c r="BB63" s="167"/>
      <c r="BC63" s="168"/>
      <c r="BD63" s="169"/>
      <c r="BE63" s="167"/>
      <c r="BF63" s="168"/>
      <c r="BG63" s="169"/>
      <c r="BH63" s="167"/>
      <c r="BI63" s="168"/>
      <c r="BJ63" s="169"/>
      <c r="BK63" s="167"/>
      <c r="BL63" s="168"/>
      <c r="BM63" s="169"/>
      <c r="BN63" s="167"/>
      <c r="BO63" s="168"/>
      <c r="BP63" s="169"/>
      <c r="BQ63" s="167"/>
      <c r="BR63" s="168"/>
      <c r="BS63" s="169"/>
      <c r="BT63" s="167"/>
      <c r="BU63" s="168"/>
      <c r="BV63" s="169"/>
      <c r="BW63" s="167"/>
      <c r="BX63" s="168"/>
      <c r="BY63" s="169"/>
      <c r="BZ63" s="167"/>
      <c r="CA63" s="168"/>
      <c r="CB63" s="169"/>
      <c r="CC63" s="167"/>
      <c r="CD63" s="168"/>
      <c r="CE63" s="169"/>
      <c r="CF63" s="167"/>
      <c r="CG63" s="168"/>
      <c r="CH63" s="169"/>
      <c r="CI63" s="167"/>
      <c r="CJ63" s="168"/>
      <c r="CK63" s="169"/>
      <c r="CL63" s="167"/>
      <c r="CM63" s="168"/>
      <c r="CN63" s="169"/>
      <c r="CO63" s="167"/>
      <c r="CP63" s="168"/>
      <c r="CQ63" s="169"/>
      <c r="CR63" s="167"/>
      <c r="CS63" s="168"/>
      <c r="CT63" s="169"/>
      <c r="CU63" s="167"/>
      <c r="CV63" s="168"/>
      <c r="CW63" s="169"/>
      <c r="CX63" s="167"/>
      <c r="CY63" s="168"/>
      <c r="CZ63" s="169"/>
      <c r="DA63" s="167"/>
      <c r="DB63" s="168"/>
      <c r="DC63" s="169"/>
      <c r="DD63" s="167"/>
      <c r="DE63" s="168"/>
      <c r="DF63" s="169"/>
      <c r="DG63" s="167"/>
      <c r="DH63" s="168"/>
      <c r="DI63" s="169"/>
      <c r="DJ63" s="167"/>
      <c r="DK63" s="168"/>
      <c r="DL63" s="169"/>
      <c r="DM63" s="167"/>
      <c r="DN63" s="168"/>
      <c r="DO63" s="169"/>
      <c r="DP63" s="167"/>
      <c r="DQ63" s="168"/>
      <c r="DR63" s="169"/>
      <c r="DS63" s="167"/>
      <c r="DT63" s="168"/>
      <c r="DU63" s="169"/>
      <c r="DV63" s="167"/>
      <c r="DW63" s="168"/>
      <c r="DX63" s="169"/>
      <c r="DY63" s="167"/>
      <c r="DZ63" s="192"/>
      <c r="EA63" s="169"/>
    </row>
    <row r="64" spans="1:131" ht="16.5" thickBot="1">
      <c r="A64" s="95">
        <v>52</v>
      </c>
      <c r="B64" s="89" t="s">
        <v>56</v>
      </c>
      <c r="C64" s="96">
        <f>SUM(C63:C63)</f>
        <v>0</v>
      </c>
      <c r="D64" s="97">
        <f>SUM(D63:D63)</f>
        <v>0</v>
      </c>
      <c r="E64" s="98"/>
      <c r="F64" s="99">
        <f>SUM(F63:F63)</f>
        <v>0</v>
      </c>
      <c r="G64" s="97">
        <f>SUM(G63:G63)</f>
        <v>0</v>
      </c>
      <c r="H64" s="98"/>
      <c r="I64" s="99">
        <f t="shared" si="24"/>
        <v>0</v>
      </c>
      <c r="J64" s="97">
        <v>0</v>
      </c>
      <c r="K64" s="98"/>
      <c r="L64" s="96">
        <f>SUM(L63:L63)</f>
        <v>0</v>
      </c>
      <c r="M64" s="97">
        <f>SUM(M63:M63)</f>
        <v>0</v>
      </c>
      <c r="N64" s="98"/>
      <c r="O64" s="96"/>
      <c r="P64" s="97"/>
      <c r="Q64" s="98"/>
      <c r="R64" s="96">
        <f>SUM(R63:R63)</f>
        <v>0</v>
      </c>
      <c r="S64" s="97">
        <f>SUM(S63:S63)</f>
        <v>0</v>
      </c>
      <c r="T64" s="98"/>
      <c r="U64" s="96">
        <f>SUM(U63:U63)</f>
        <v>0</v>
      </c>
      <c r="V64" s="97">
        <f>SUM(V63:V63)</f>
        <v>0</v>
      </c>
      <c r="W64" s="98"/>
      <c r="X64" s="96">
        <f>SUM(X63:X63)</f>
        <v>0</v>
      </c>
      <c r="Y64" s="97">
        <f>SUM(Y63:Y63)</f>
        <v>0</v>
      </c>
      <c r="Z64" s="98"/>
      <c r="AA64" s="96">
        <f>SUM(AA63:AA63)</f>
        <v>0</v>
      </c>
      <c r="AB64" s="97">
        <f>SUM(AB63:AB63)</f>
        <v>0</v>
      </c>
      <c r="AC64" s="98"/>
      <c r="AD64" s="96">
        <f>SUM(AD63:AD63)</f>
        <v>0</v>
      </c>
      <c r="AE64" s="97">
        <f>SUM(AE63:AE63)</f>
        <v>0</v>
      </c>
      <c r="AF64" s="98"/>
      <c r="AG64" s="96">
        <f>SUM(AG63:AG63)</f>
        <v>0</v>
      </c>
      <c r="AH64" s="97">
        <f>SUM(AH63:AH63)</f>
        <v>0</v>
      </c>
      <c r="AI64" s="98"/>
      <c r="AJ64" s="96">
        <f>SUM(AJ63:AJ63)</f>
        <v>0</v>
      </c>
      <c r="AK64" s="97">
        <f>SUM(AK63:AK63)</f>
        <v>0</v>
      </c>
      <c r="AL64" s="98"/>
      <c r="AM64" s="96">
        <v>0</v>
      </c>
      <c r="AN64" s="97">
        <f t="shared" si="27"/>
        <v>0</v>
      </c>
      <c r="AO64" s="98"/>
      <c r="AP64" s="96">
        <f>SUM(AP63:AP63)</f>
        <v>0</v>
      </c>
      <c r="AQ64" s="97">
        <f>SUM(AQ63:AQ63)</f>
        <v>0</v>
      </c>
      <c r="AR64" s="98"/>
      <c r="AS64" s="96">
        <f>SUM(AS63:AS63)</f>
        <v>0</v>
      </c>
      <c r="AT64" s="97">
        <f>SUM(AT63:AT63)</f>
        <v>0</v>
      </c>
      <c r="AU64" s="98"/>
      <c r="AV64" s="96">
        <f>SUM(AV63:AV63)</f>
        <v>0</v>
      </c>
      <c r="AW64" s="97">
        <f>SUM(AW63:AW63)</f>
        <v>0</v>
      </c>
      <c r="AX64" s="98"/>
      <c r="AY64" s="96">
        <f>SUM(AY63:AY63)</f>
        <v>0</v>
      </c>
      <c r="AZ64" s="97">
        <f>SUM(AZ63:AZ63)</f>
        <v>0</v>
      </c>
      <c r="BA64" s="98"/>
      <c r="BB64" s="96">
        <f>SUM(BB63:BB63)</f>
        <v>0</v>
      </c>
      <c r="BC64" s="97">
        <f>SUM(BC63:BC63)</f>
        <v>0</v>
      </c>
      <c r="BD64" s="98"/>
      <c r="BE64" s="96">
        <f>SUM(BE63:BE63)</f>
        <v>0</v>
      </c>
      <c r="BF64" s="97">
        <f>SUM(BF63:BF63)</f>
        <v>0</v>
      </c>
      <c r="BG64" s="98"/>
      <c r="BH64" s="96"/>
      <c r="BI64" s="97"/>
      <c r="BJ64" s="98"/>
      <c r="BK64" s="96">
        <f t="shared" si="28"/>
        <v>0</v>
      </c>
      <c r="BL64" s="97">
        <f t="shared" si="29"/>
        <v>0</v>
      </c>
      <c r="BM64" s="98"/>
      <c r="BN64" s="96">
        <f t="shared" si="30"/>
        <v>0</v>
      </c>
      <c r="BO64" s="97">
        <f t="shared" si="13"/>
        <v>0</v>
      </c>
      <c r="BP64" s="98"/>
      <c r="BQ64" s="96">
        <f>SUM(BQ63:BQ63)</f>
        <v>0</v>
      </c>
      <c r="BR64" s="97">
        <f>SUM(BR63:BR63)</f>
        <v>0</v>
      </c>
      <c r="BS64" s="98"/>
      <c r="BT64" s="96">
        <f>SUM(BT63:BT63)</f>
        <v>0</v>
      </c>
      <c r="BU64" s="97">
        <f>SUM(BU63:BU63)</f>
        <v>0</v>
      </c>
      <c r="BV64" s="98"/>
      <c r="BW64" s="96">
        <f>SUM(BW63:BW63)</f>
        <v>0</v>
      </c>
      <c r="BX64" s="97">
        <f>SUM(BX63:BX63)</f>
        <v>0</v>
      </c>
      <c r="BY64" s="98"/>
      <c r="BZ64" s="96">
        <f>SUM(BZ63:BZ63)</f>
        <v>0</v>
      </c>
      <c r="CA64" s="97">
        <f>SUM(CA63:CA63)</f>
        <v>0</v>
      </c>
      <c r="CB64" s="98"/>
      <c r="CC64" s="96">
        <f>SUM(CC63:CC63)</f>
        <v>0</v>
      </c>
      <c r="CD64" s="97">
        <f>SUM(CD63:CD63)</f>
        <v>0</v>
      </c>
      <c r="CE64" s="98"/>
      <c r="CF64" s="96">
        <f>SUM(CF63:CF63)</f>
        <v>0</v>
      </c>
      <c r="CG64" s="97">
        <f>SUM(CG63:CG63)</f>
        <v>0</v>
      </c>
      <c r="CH64" s="98"/>
      <c r="CI64" s="96">
        <f>SUM(CI63:CI63)</f>
        <v>0</v>
      </c>
      <c r="CJ64" s="97">
        <f>SUM(CJ63:CJ63)</f>
        <v>0</v>
      </c>
      <c r="CK64" s="98"/>
      <c r="CL64" s="96">
        <f>SUM(CL63:CL63)</f>
        <v>0</v>
      </c>
      <c r="CM64" s="97">
        <f>SUM(CM63:CM63)</f>
        <v>0</v>
      </c>
      <c r="CN64" s="98"/>
      <c r="CO64" s="96">
        <f>SUM(CO63:CO63)</f>
        <v>0</v>
      </c>
      <c r="CP64" s="97">
        <f>SUM(CP63:CP63)</f>
        <v>0</v>
      </c>
      <c r="CQ64" s="98"/>
      <c r="CR64" s="96"/>
      <c r="CS64" s="97"/>
      <c r="CT64" s="98"/>
      <c r="CU64" s="96"/>
      <c r="CV64" s="97"/>
      <c r="CW64" s="98"/>
      <c r="CX64" s="96"/>
      <c r="CY64" s="97"/>
      <c r="CZ64" s="98"/>
      <c r="DA64" s="96">
        <f t="shared" si="31"/>
        <v>0</v>
      </c>
      <c r="DB64" s="97">
        <f t="shared" si="32"/>
        <v>0</v>
      </c>
      <c r="DC64" s="98"/>
      <c r="DD64" s="96">
        <f>SUM(DD63:DD63)</f>
        <v>0</v>
      </c>
      <c r="DE64" s="97">
        <f>SUM(DE63:DE63)</f>
        <v>0</v>
      </c>
      <c r="DF64" s="98"/>
      <c r="DG64" s="96">
        <f>SUM(DG63:DG63)</f>
        <v>0</v>
      </c>
      <c r="DH64" s="97">
        <f>SUM(DH63:DH63)</f>
        <v>0</v>
      </c>
      <c r="DI64" s="98"/>
      <c r="DJ64" s="96">
        <f>SUM(DJ63:DJ63)</f>
        <v>0</v>
      </c>
      <c r="DK64" s="97">
        <f>SUM(DK63:DK63)</f>
        <v>0</v>
      </c>
      <c r="DL64" s="98"/>
      <c r="DM64" s="96">
        <f>SUM(DM63:DM63)</f>
        <v>0</v>
      </c>
      <c r="DN64" s="97">
        <f>SUM(DN63:DN63)</f>
        <v>0</v>
      </c>
      <c r="DO64" s="98"/>
      <c r="DP64" s="96">
        <f>SUM(DP63:DP63)</f>
        <v>0</v>
      </c>
      <c r="DQ64" s="97">
        <f>SUM(DQ63:DQ63)</f>
        <v>0</v>
      </c>
      <c r="DR64" s="98"/>
      <c r="DS64" s="96">
        <f>SUM(DS63:DS63)</f>
        <v>0</v>
      </c>
      <c r="DT64" s="97">
        <f>SUM(DT63:DT63)</f>
        <v>0</v>
      </c>
      <c r="DU64" s="98"/>
      <c r="DV64" s="96">
        <f>SUM(DV63:DV63)</f>
        <v>0</v>
      </c>
      <c r="DW64" s="97">
        <f>SUM(DW63:DW63)</f>
        <v>0</v>
      </c>
      <c r="DX64" s="98"/>
      <c r="DY64" s="96">
        <f t="shared" si="69"/>
        <v>0</v>
      </c>
      <c r="DZ64" s="193">
        <f t="shared" si="70"/>
        <v>0</v>
      </c>
      <c r="EA64" s="98"/>
    </row>
    <row r="65" spans="1:131" ht="16.5" thickBot="1">
      <c r="A65" s="233" t="s">
        <v>58</v>
      </c>
      <c r="B65" s="234"/>
      <c r="C65" s="100">
        <f>C60+C61+C62+C64</f>
        <v>38102</v>
      </c>
      <c r="D65" s="100">
        <f>D60+D61+D62+D64</f>
        <v>32282</v>
      </c>
      <c r="E65" s="102">
        <f>SUM(D65/C65)</f>
        <v>0.84725211274998691</v>
      </c>
      <c r="F65" s="103">
        <f>F60+F64</f>
        <v>46351</v>
      </c>
      <c r="G65" s="101">
        <f>G60+G64</f>
        <v>43249</v>
      </c>
      <c r="H65" s="104">
        <f>SUM(G65/F65)</f>
        <v>0.93307587754309507</v>
      </c>
      <c r="I65" s="103">
        <f t="shared" si="24"/>
        <v>84453</v>
      </c>
      <c r="J65" s="101">
        <f t="shared" si="25"/>
        <v>75531</v>
      </c>
      <c r="K65" s="104">
        <f>SUM(J65/I65)</f>
        <v>0.89435544030407443</v>
      </c>
      <c r="L65" s="100">
        <f>L60+L61+L62+L64</f>
        <v>43148</v>
      </c>
      <c r="M65" s="100">
        <f>M60+M61+M62+M64</f>
        <v>45947</v>
      </c>
      <c r="N65" s="102">
        <f>SUM(M65/L65)</f>
        <v>1.0648697506257532</v>
      </c>
      <c r="O65" s="100">
        <f>O60+O61+O62+O64</f>
        <v>6099</v>
      </c>
      <c r="P65" s="100">
        <f>P60+P61+P62+P64</f>
        <v>0</v>
      </c>
      <c r="Q65" s="102">
        <f>SUM(P65/O65)</f>
        <v>0</v>
      </c>
      <c r="R65" s="100">
        <f>R60+R61+R62+R64</f>
        <v>22347</v>
      </c>
      <c r="S65" s="100">
        <f>S60+S61+S62+S64</f>
        <v>19535</v>
      </c>
      <c r="T65" s="102">
        <f>SUM(S65/R65)</f>
        <v>0.87416655479482708</v>
      </c>
      <c r="U65" s="100">
        <f>U60+U61+U62+U64</f>
        <v>34822</v>
      </c>
      <c r="V65" s="100">
        <f>V60+V61+V62+V64</f>
        <v>29211</v>
      </c>
      <c r="W65" s="102">
        <f>SUM(V65/U65)</f>
        <v>0.83886623399000637</v>
      </c>
      <c r="X65" s="100">
        <f>X60+X61+X62+X64</f>
        <v>12394</v>
      </c>
      <c r="Y65" s="100">
        <f>Y60+Y61+Y62+Y64</f>
        <v>7678</v>
      </c>
      <c r="Z65" s="102">
        <f>SUM(Y65/X65)</f>
        <v>0.61949330321123119</v>
      </c>
      <c r="AA65" s="100">
        <f>AA60+AA61+AA62+AA64</f>
        <v>22821</v>
      </c>
      <c r="AB65" s="100">
        <f>AB60+AB61+AB62+AB64</f>
        <v>21970</v>
      </c>
      <c r="AC65" s="102">
        <f>SUM(AB65/AA65)</f>
        <v>0.96270978484728975</v>
      </c>
      <c r="AD65" s="100">
        <f>AD60+AD61+AD62+AD64</f>
        <v>46641</v>
      </c>
      <c r="AE65" s="100">
        <f>AE60+AE61+AE62+AE64</f>
        <v>56210</v>
      </c>
      <c r="AF65" s="102">
        <f>SUM(AE65/AD65)</f>
        <v>1.2051628395617591</v>
      </c>
      <c r="AG65" s="100">
        <f>AG60+AG61+AG62+AG64</f>
        <v>23895</v>
      </c>
      <c r="AH65" s="100">
        <f>AH60+AH61+AH62+AH64</f>
        <v>37529</v>
      </c>
      <c r="AI65" s="102">
        <f>SUM(AH65/AG65)</f>
        <v>1.5705796191671897</v>
      </c>
      <c r="AJ65" s="100">
        <f>AJ60+AJ61+AJ62+AJ64</f>
        <v>4442</v>
      </c>
      <c r="AK65" s="100">
        <f>AK60+AK61+AK62+AK64</f>
        <v>4442</v>
      </c>
      <c r="AL65" s="102">
        <f>SUM(AK65/AJ65)</f>
        <v>1</v>
      </c>
      <c r="AM65" s="100">
        <f t="shared" si="26"/>
        <v>145015</v>
      </c>
      <c r="AN65" s="100">
        <f t="shared" si="27"/>
        <v>157040</v>
      </c>
      <c r="AO65" s="102">
        <f>SUM(AN65/AM65)</f>
        <v>1.0829224562976243</v>
      </c>
      <c r="AP65" s="100">
        <f>AP60+AP61+AP62+AP64</f>
        <v>25881</v>
      </c>
      <c r="AQ65" s="100">
        <f>AQ60+AQ61+AQ62+AQ64</f>
        <v>23119</v>
      </c>
      <c r="AR65" s="102">
        <f>SUM(AQ65/AP65)</f>
        <v>0.89328078513195008</v>
      </c>
      <c r="AS65" s="100">
        <f>AS60+AS61+AS62+AS64</f>
        <v>36833</v>
      </c>
      <c r="AT65" s="100">
        <f>AT60+AT61+AT62+AT64</f>
        <v>37162</v>
      </c>
      <c r="AU65" s="102">
        <f>SUM(AT65/AS65)</f>
        <v>1.0089322075312899</v>
      </c>
      <c r="AV65" s="100">
        <f>AV60+AV61+AV62+AV64</f>
        <v>11479</v>
      </c>
      <c r="AW65" s="100">
        <f>AW60+AW61+AW62+AW64</f>
        <v>10342</v>
      </c>
      <c r="AX65" s="102">
        <f>SUM(AW65/AV65)</f>
        <v>0.90094956006620786</v>
      </c>
      <c r="AY65" s="100">
        <f>AY60+AY61+AY62+AY64</f>
        <v>59579</v>
      </c>
      <c r="AZ65" s="100">
        <f>AZ60+AZ61+AZ62+AZ64</f>
        <v>55582</v>
      </c>
      <c r="BA65" s="102">
        <f>SUM(AZ65/AY65)</f>
        <v>0.93291260343409588</v>
      </c>
      <c r="BB65" s="100">
        <f>BB60+BB61+BB62+BB64</f>
        <v>36871</v>
      </c>
      <c r="BC65" s="100">
        <f>BC60+BC61+BC62+BC64</f>
        <v>58232</v>
      </c>
      <c r="BD65" s="102">
        <f>SUM(BC65/BB65)</f>
        <v>1.5793442000488189</v>
      </c>
      <c r="BE65" s="100">
        <f>BE60+BE61+BE62+BE64</f>
        <v>4089</v>
      </c>
      <c r="BF65" s="100">
        <f>BF60+BF61+BF62+BF64</f>
        <v>4089</v>
      </c>
      <c r="BG65" s="102">
        <f>SUM(BF65/BE65)</f>
        <v>1</v>
      </c>
      <c r="BH65" s="100">
        <f>BH60+BH61+BH62+BH64</f>
        <v>30311</v>
      </c>
      <c r="BI65" s="100">
        <f>BI60+BI61+BI62+BI64</f>
        <v>0</v>
      </c>
      <c r="BJ65" s="102">
        <f>SUM(BI65/BH65)</f>
        <v>0</v>
      </c>
      <c r="BK65" s="100">
        <f t="shared" si="28"/>
        <v>205043</v>
      </c>
      <c r="BL65" s="100">
        <f t="shared" si="29"/>
        <v>188526</v>
      </c>
      <c r="BM65" s="102">
        <f>SUM(BL65/BK65)</f>
        <v>0.91944616495076648</v>
      </c>
      <c r="BN65" s="100">
        <f t="shared" si="30"/>
        <v>506105</v>
      </c>
      <c r="BO65" s="100">
        <f t="shared" si="13"/>
        <v>486579</v>
      </c>
      <c r="BP65" s="102">
        <f>SUM(BO65/BN65)</f>
        <v>0.96141907311723851</v>
      </c>
      <c r="BQ65" s="100">
        <f>BQ60+BQ61+BQ62+BQ64</f>
        <v>136778</v>
      </c>
      <c r="BR65" s="100">
        <f>BR60+BR61+BR62+BR64</f>
        <v>106686</v>
      </c>
      <c r="BS65" s="102">
        <f>SUM(BR65/BQ65)</f>
        <v>0.77999385866148063</v>
      </c>
      <c r="BT65" s="100">
        <f>BT60+BT61+BT62+BT64</f>
        <v>79167</v>
      </c>
      <c r="BU65" s="100">
        <f>BU60+BU61+BU62+BU64</f>
        <v>74790</v>
      </c>
      <c r="BV65" s="102">
        <f>SUM(BU65/BT65)</f>
        <v>0.94471181173974006</v>
      </c>
      <c r="BW65" s="100">
        <f>BW60+BW61+BW62+BW64</f>
        <v>31565</v>
      </c>
      <c r="BX65" s="100">
        <f>BX60+BX61+BX62+BX64</f>
        <v>29792</v>
      </c>
      <c r="BY65" s="102">
        <f>SUM(BX65/BW65)</f>
        <v>0.94383019166798665</v>
      </c>
      <c r="BZ65" s="100">
        <f>BZ60+BZ61+BZ62+BZ64</f>
        <v>62290</v>
      </c>
      <c r="CA65" s="100">
        <f>CA60+CA61+CA62+CA64</f>
        <v>58419</v>
      </c>
      <c r="CB65" s="102">
        <f>SUM(CA65/BZ65)</f>
        <v>0.93785519344999202</v>
      </c>
      <c r="CC65" s="100">
        <f>CC60+CC61+CC62+CC64</f>
        <v>173022</v>
      </c>
      <c r="CD65" s="100">
        <f>CD60+CD61+CD62+CD64</f>
        <v>163001</v>
      </c>
      <c r="CE65" s="102">
        <f>SUM(CD65/CC65)</f>
        <v>0.94208250973864593</v>
      </c>
      <c r="CF65" s="100">
        <f>CF60+CF61+CF62+CF64</f>
        <v>26867</v>
      </c>
      <c r="CG65" s="100">
        <f>CG60+CG61+CG62+CG64</f>
        <v>22640</v>
      </c>
      <c r="CH65" s="102">
        <f>SUM(CG65/CF65)</f>
        <v>0.84266944578851377</v>
      </c>
      <c r="CI65" s="100">
        <f>CI60+CI61+CI62+CI64</f>
        <v>34341</v>
      </c>
      <c r="CJ65" s="100">
        <f>CJ60+CJ61+CJ62+CJ64</f>
        <v>47042</v>
      </c>
      <c r="CK65" s="102">
        <f>SUM(CJ65/CI65)</f>
        <v>1.3698494510934451</v>
      </c>
      <c r="CL65" s="100">
        <f>CL60+CL61+CL62+CL64</f>
        <v>61208</v>
      </c>
      <c r="CM65" s="100">
        <f>CM60+CM61+CM62+CM64</f>
        <v>69682</v>
      </c>
      <c r="CN65" s="102">
        <f>SUM(CM65/CL65)</f>
        <v>1.1384459547771533</v>
      </c>
      <c r="CO65" s="100">
        <f>CO60+CO61+CO62+CO64</f>
        <v>73411</v>
      </c>
      <c r="CP65" s="100">
        <f>CP60+CP61+CP62+CP64</f>
        <v>78645</v>
      </c>
      <c r="CQ65" s="102">
        <f>SUM(CP65/CO65)</f>
        <v>1.0712972170383186</v>
      </c>
      <c r="CR65" s="100">
        <f t="shared" ref="CR65:CS65" si="93">CR60+CR61+CR62+CR64</f>
        <v>0</v>
      </c>
      <c r="CS65" s="100">
        <f t="shared" si="93"/>
        <v>0</v>
      </c>
      <c r="CT65" s="102" t="e">
        <f t="shared" ref="CT65" si="94">SUM(CS65/CR65)</f>
        <v>#DIV/0!</v>
      </c>
      <c r="CU65" s="100">
        <f t="shared" ref="CU65:CV65" si="95">CU60+CU61+CU62+CU64</f>
        <v>0</v>
      </c>
      <c r="CV65" s="100">
        <f t="shared" si="95"/>
        <v>0</v>
      </c>
      <c r="CW65" s="102" t="e">
        <f t="shared" ref="CW65" si="96">SUM(CV65/CU65)</f>
        <v>#DIV/0!</v>
      </c>
      <c r="CX65" s="100">
        <f t="shared" ref="CX65:CY65" si="97">CX60+CX61+CX62+CX64</f>
        <v>14286</v>
      </c>
      <c r="CY65" s="100">
        <f t="shared" si="97"/>
        <v>0</v>
      </c>
      <c r="CZ65" s="102"/>
      <c r="DA65" s="100">
        <f t="shared" si="31"/>
        <v>964810</v>
      </c>
      <c r="DB65" s="101">
        <f t="shared" si="32"/>
        <v>904593</v>
      </c>
      <c r="DC65" s="102">
        <f>SUM(DB65/DA65)</f>
        <v>0.93758667509665117</v>
      </c>
      <c r="DD65" s="100">
        <f>DD60+DD61+DD62+DD64</f>
        <v>17669</v>
      </c>
      <c r="DE65" s="100">
        <f>DE60+DE61+DE62+DE64</f>
        <v>24902</v>
      </c>
      <c r="DF65" s="102">
        <f>SUM(DE65/DD65)</f>
        <v>1.4093610277887827</v>
      </c>
      <c r="DG65" s="100">
        <f>DG60+DG61+DG62+DG64</f>
        <v>38398</v>
      </c>
      <c r="DH65" s="100">
        <f>DH60+DH61+DH62+DH64</f>
        <v>38543</v>
      </c>
      <c r="DI65" s="102">
        <f>SUM(DH65/DG65)</f>
        <v>1.0037762383457471</v>
      </c>
      <c r="DJ65" s="100">
        <f>DJ60+DJ61+DJ62+DJ64</f>
        <v>59415</v>
      </c>
      <c r="DK65" s="100">
        <f>DK60+DK61+DK62+DK64</f>
        <v>57278</v>
      </c>
      <c r="DL65" s="102">
        <f>SUM(DK65/DJ65)</f>
        <v>0.96403265168728436</v>
      </c>
      <c r="DM65" s="100">
        <f>DM60+DM61+DM62+DM64</f>
        <v>15177</v>
      </c>
      <c r="DN65" s="100">
        <f>DN60+DN61+DN62+DN64</f>
        <v>14040</v>
      </c>
      <c r="DO65" s="102">
        <f>SUM(DN65/DM65)</f>
        <v>0.92508400869737106</v>
      </c>
      <c r="DP65" s="100">
        <f>DP60+DP61+DP62+DP64</f>
        <v>73136</v>
      </c>
      <c r="DQ65" s="100">
        <f>DQ60+DQ61+DQ62+DQ64</f>
        <v>68948</v>
      </c>
      <c r="DR65" s="102">
        <f>SUM(DQ65/DP65)</f>
        <v>0.94273681907678841</v>
      </c>
      <c r="DS65" s="100">
        <f>DS60+DS61+DS62+DS64</f>
        <v>27958</v>
      </c>
      <c r="DT65" s="100">
        <f>DT60+DT61+DT62+DT64</f>
        <v>26765</v>
      </c>
      <c r="DU65" s="102">
        <f>SUM(DT65/DS65)</f>
        <v>0.95732885041848492</v>
      </c>
      <c r="DV65" s="100">
        <f>DV60+DV61+DV62+DV64</f>
        <v>231753</v>
      </c>
      <c r="DW65" s="100">
        <f>DW60+DW61+DW62+DW64</f>
        <v>230476</v>
      </c>
      <c r="DX65" s="102">
        <f>SUM(DW65/DV65)</f>
        <v>0.99448982321695945</v>
      </c>
      <c r="DY65" s="100">
        <f t="shared" si="69"/>
        <v>1196563</v>
      </c>
      <c r="DZ65" s="194">
        <f t="shared" si="70"/>
        <v>1135069</v>
      </c>
      <c r="EA65" s="102">
        <f>SUM(DZ65/DY65)</f>
        <v>0.94860780418582225</v>
      </c>
    </row>
    <row r="66" spans="1:131" ht="17.25" thickTop="1" thickBot="1">
      <c r="A66" s="231"/>
      <c r="B66" s="232"/>
      <c r="C66" s="106"/>
      <c r="D66" s="14"/>
      <c r="E66" s="107"/>
      <c r="F66" s="56"/>
      <c r="G66" s="14"/>
      <c r="H66" s="107"/>
      <c r="I66" s="56"/>
      <c r="J66" s="14"/>
      <c r="K66" s="107"/>
      <c r="L66" s="106"/>
      <c r="M66" s="14"/>
      <c r="N66" s="107"/>
      <c r="O66" s="106"/>
      <c r="P66" s="14"/>
      <c r="Q66" s="107"/>
      <c r="R66" s="106"/>
      <c r="S66" s="14"/>
      <c r="T66" s="107"/>
      <c r="U66" s="106"/>
      <c r="V66" s="14"/>
      <c r="W66" s="107"/>
      <c r="X66" s="106"/>
      <c r="Y66" s="14"/>
      <c r="Z66" s="107"/>
      <c r="AA66" s="106"/>
      <c r="AB66" s="14"/>
      <c r="AC66" s="107"/>
      <c r="AD66" s="106"/>
      <c r="AE66" s="14"/>
      <c r="AF66" s="107"/>
      <c r="AG66" s="106"/>
      <c r="AH66" s="14"/>
      <c r="AI66" s="107"/>
      <c r="AJ66" s="106"/>
      <c r="AK66" s="14"/>
      <c r="AL66" s="107"/>
      <c r="AM66" s="106"/>
      <c r="AN66" s="14"/>
      <c r="AO66" s="107"/>
      <c r="AP66" s="106"/>
      <c r="AQ66" s="14"/>
      <c r="AR66" s="107"/>
      <c r="AS66" s="106"/>
      <c r="AT66" s="14"/>
      <c r="AU66" s="107"/>
      <c r="AV66" s="106"/>
      <c r="AW66" s="14"/>
      <c r="AX66" s="107"/>
      <c r="AY66" s="106"/>
      <c r="AZ66" s="14"/>
      <c r="BA66" s="107"/>
      <c r="BB66" s="106"/>
      <c r="BC66" s="14"/>
      <c r="BD66" s="107"/>
      <c r="BE66" s="106"/>
      <c r="BF66" s="14"/>
      <c r="BG66" s="107"/>
      <c r="BH66" s="106"/>
      <c r="BI66" s="14"/>
      <c r="BJ66" s="107"/>
      <c r="BK66" s="106"/>
      <c r="BL66" s="14"/>
      <c r="BM66" s="107"/>
      <c r="BN66" s="106"/>
      <c r="BO66" s="14"/>
      <c r="BP66" s="107"/>
      <c r="BQ66" s="106"/>
      <c r="BR66" s="14"/>
      <c r="BS66" s="107"/>
      <c r="BT66" s="106"/>
      <c r="BU66" s="14"/>
      <c r="BV66" s="107"/>
      <c r="BW66" s="106"/>
      <c r="BX66" s="14"/>
      <c r="BY66" s="107"/>
      <c r="BZ66" s="106"/>
      <c r="CA66" s="14"/>
      <c r="CB66" s="107"/>
      <c r="CC66" s="106"/>
      <c r="CD66" s="14"/>
      <c r="CE66" s="107"/>
      <c r="CF66" s="106"/>
      <c r="CG66" s="14"/>
      <c r="CH66" s="107"/>
      <c r="CI66" s="106"/>
      <c r="CJ66" s="14"/>
      <c r="CK66" s="107"/>
      <c r="CL66" s="106"/>
      <c r="CM66" s="14"/>
      <c r="CN66" s="107"/>
      <c r="CO66" s="106"/>
      <c r="CP66" s="14"/>
      <c r="CQ66" s="107"/>
      <c r="CR66" s="106"/>
      <c r="CS66" s="14"/>
      <c r="CT66" s="107"/>
      <c r="CU66" s="106"/>
      <c r="CV66" s="14"/>
      <c r="CW66" s="107"/>
      <c r="CX66" s="106"/>
      <c r="CY66" s="14"/>
      <c r="CZ66" s="107"/>
      <c r="DA66" s="106"/>
      <c r="DB66" s="14"/>
      <c r="DC66" s="107"/>
      <c r="DD66" s="106"/>
      <c r="DE66" s="14"/>
      <c r="DF66" s="107"/>
      <c r="DG66" s="106"/>
      <c r="DH66" s="14"/>
      <c r="DI66" s="107"/>
      <c r="DJ66" s="106"/>
      <c r="DK66" s="14"/>
      <c r="DL66" s="107"/>
      <c r="DM66" s="106"/>
      <c r="DN66" s="14"/>
      <c r="DO66" s="107"/>
      <c r="DP66" s="106"/>
      <c r="DQ66" s="14"/>
      <c r="DR66" s="107"/>
      <c r="DS66" s="106"/>
      <c r="DT66" s="14"/>
      <c r="DU66" s="107"/>
      <c r="DV66" s="106"/>
      <c r="DW66" s="14"/>
      <c r="DX66" s="107"/>
      <c r="DY66" s="106"/>
      <c r="DZ66" s="176"/>
      <c r="EA66" s="107"/>
    </row>
    <row r="67" spans="1:131" ht="16.5" thickBot="1">
      <c r="A67" s="120">
        <v>53</v>
      </c>
      <c r="B67" s="108" t="s">
        <v>59</v>
      </c>
      <c r="C67" s="109">
        <v>14</v>
      </c>
      <c r="D67" s="110">
        <v>13</v>
      </c>
      <c r="E67" s="66">
        <f>SUM(D67/C67)</f>
        <v>0.9285714285714286</v>
      </c>
      <c r="F67" s="111">
        <v>10.5</v>
      </c>
      <c r="G67" s="110">
        <v>11</v>
      </c>
      <c r="H67" s="66">
        <f>SUM(G67/F67)</f>
        <v>1.0476190476190477</v>
      </c>
      <c r="I67" s="111">
        <f t="shared" si="24"/>
        <v>24.5</v>
      </c>
      <c r="J67" s="110">
        <f t="shared" si="25"/>
        <v>24</v>
      </c>
      <c r="K67" s="66">
        <f>SUM(J67/I67)</f>
        <v>0.97959183673469385</v>
      </c>
      <c r="L67" s="109">
        <v>9</v>
      </c>
      <c r="M67" s="110">
        <v>9.75</v>
      </c>
      <c r="N67" s="66">
        <f>SUM(M67/L67)</f>
        <v>1.0833333333333333</v>
      </c>
      <c r="O67" s="109">
        <v>1.75</v>
      </c>
      <c r="P67" s="110">
        <v>0</v>
      </c>
      <c r="Q67" s="66">
        <f>SUM(P67/O67)</f>
        <v>0</v>
      </c>
      <c r="R67" s="109">
        <v>6</v>
      </c>
      <c r="S67" s="110">
        <v>5</v>
      </c>
      <c r="T67" s="66">
        <f>SUM(S67/R67)</f>
        <v>0.83333333333333337</v>
      </c>
      <c r="U67" s="109">
        <v>14</v>
      </c>
      <c r="V67" s="110">
        <v>13</v>
      </c>
      <c r="W67" s="66">
        <f>SUM(V67/U67)</f>
        <v>0.9285714285714286</v>
      </c>
      <c r="X67" s="109">
        <v>3</v>
      </c>
      <c r="Y67" s="110">
        <v>2</v>
      </c>
      <c r="Z67" s="66">
        <f>SUM(Y67/X67)</f>
        <v>0.66666666666666663</v>
      </c>
      <c r="AA67" s="109">
        <v>6.5</v>
      </c>
      <c r="AB67" s="110">
        <v>6</v>
      </c>
      <c r="AC67" s="66">
        <f>SUM(AB67/AA67)</f>
        <v>0.92307692307692313</v>
      </c>
      <c r="AD67" s="109">
        <v>10</v>
      </c>
      <c r="AE67" s="110">
        <v>15</v>
      </c>
      <c r="AF67" s="66">
        <f>SUM(AE67/AD67)</f>
        <v>1.5</v>
      </c>
      <c r="AG67" s="109">
        <v>7</v>
      </c>
      <c r="AH67" s="110">
        <v>10</v>
      </c>
      <c r="AI67" s="66">
        <f>SUM(AH67/AG67)</f>
        <v>1.4285714285714286</v>
      </c>
      <c r="AJ67" s="109"/>
      <c r="AK67" s="110"/>
      <c r="AL67" s="66"/>
      <c r="AM67" s="109">
        <f t="shared" si="26"/>
        <v>40.5</v>
      </c>
      <c r="AN67" s="110">
        <f t="shared" si="27"/>
        <v>46</v>
      </c>
      <c r="AO67" s="66">
        <f>SUM(AN67/AM67)</f>
        <v>1.1358024691358024</v>
      </c>
      <c r="AP67" s="109">
        <v>9</v>
      </c>
      <c r="AQ67" s="110">
        <v>9</v>
      </c>
      <c r="AR67" s="66">
        <f>SUM(AQ67/AP67)</f>
        <v>1</v>
      </c>
      <c r="AS67" s="109">
        <v>10</v>
      </c>
      <c r="AT67" s="110">
        <v>10</v>
      </c>
      <c r="AU67" s="66">
        <f>SUM(AT67/AS67)</f>
        <v>1</v>
      </c>
      <c r="AV67" s="109">
        <v>3</v>
      </c>
      <c r="AW67" s="110">
        <v>3</v>
      </c>
      <c r="AX67" s="66">
        <f>SUM(AW67/AV67)</f>
        <v>1</v>
      </c>
      <c r="AY67" s="109">
        <v>12</v>
      </c>
      <c r="AZ67" s="110">
        <v>12</v>
      </c>
      <c r="BA67" s="66">
        <f>SUM(AZ67/AY67)</f>
        <v>1</v>
      </c>
      <c r="BB67" s="109">
        <v>12.5</v>
      </c>
      <c r="BC67" s="110">
        <v>18.75</v>
      </c>
      <c r="BD67" s="66">
        <f>SUM(BC67/BB67)</f>
        <v>1.5</v>
      </c>
      <c r="BE67" s="109"/>
      <c r="BF67" s="110"/>
      <c r="BG67" s="66"/>
      <c r="BH67" s="109">
        <v>7</v>
      </c>
      <c r="BI67" s="110">
        <v>0</v>
      </c>
      <c r="BJ67" s="66">
        <f>SUM(BI67/BH67)</f>
        <v>0</v>
      </c>
      <c r="BK67" s="109">
        <f t="shared" si="28"/>
        <v>53.5</v>
      </c>
      <c r="BL67" s="110">
        <f t="shared" si="29"/>
        <v>52.75</v>
      </c>
      <c r="BM67" s="66">
        <f>SUM(BL67/BK67)</f>
        <v>0.98598130841121501</v>
      </c>
      <c r="BN67" s="109">
        <f t="shared" si="30"/>
        <v>135.25</v>
      </c>
      <c r="BO67" s="110">
        <f t="shared" si="13"/>
        <v>137.5</v>
      </c>
      <c r="BP67" s="66">
        <f>SUM(BO67/BN67)</f>
        <v>1.0166358595194085</v>
      </c>
      <c r="BQ67" s="109">
        <v>23.25</v>
      </c>
      <c r="BR67" s="110">
        <v>19</v>
      </c>
      <c r="BS67" s="66">
        <f>SUM(BR67/BQ67)</f>
        <v>0.81720430107526887</v>
      </c>
      <c r="BT67" s="109">
        <v>35.25</v>
      </c>
      <c r="BU67" s="110">
        <v>35.25</v>
      </c>
      <c r="BV67" s="66">
        <f>SUM(BU67/BT67)</f>
        <v>1</v>
      </c>
      <c r="BW67" s="109">
        <v>15</v>
      </c>
      <c r="BX67" s="110">
        <v>15</v>
      </c>
      <c r="BY67" s="66">
        <f>SUM(BX67/BW67)</f>
        <v>1</v>
      </c>
      <c r="BZ67" s="109">
        <v>29</v>
      </c>
      <c r="CA67" s="110">
        <v>29</v>
      </c>
      <c r="CB67" s="66">
        <f>SUM(CA67/BZ67)</f>
        <v>1</v>
      </c>
      <c r="CC67" s="109">
        <f>SUM(BT67+BW67+BZ67)</f>
        <v>79.25</v>
      </c>
      <c r="CD67" s="110">
        <f>SUM(BU67+BX67+CA67)</f>
        <v>79.25</v>
      </c>
      <c r="CE67" s="66">
        <f>SUM(CD67/CC67)</f>
        <v>1</v>
      </c>
      <c r="CF67" s="109">
        <v>7.75</v>
      </c>
      <c r="CG67" s="110">
        <v>7.75</v>
      </c>
      <c r="CH67" s="66">
        <f>SUM(CG67/CF67)</f>
        <v>1</v>
      </c>
      <c r="CI67" s="109">
        <v>12</v>
      </c>
      <c r="CJ67" s="110">
        <v>14.75</v>
      </c>
      <c r="CK67" s="66">
        <f>SUM(CJ67/CI67)</f>
        <v>1.2291666666666667</v>
      </c>
      <c r="CL67" s="109">
        <f>SUM(CF67+CI67)</f>
        <v>19.75</v>
      </c>
      <c r="CM67" s="110">
        <f>SUM(CG67+CJ67)</f>
        <v>22.5</v>
      </c>
      <c r="CN67" s="66">
        <f>SUM(CM67/CL67)</f>
        <v>1.139240506329114</v>
      </c>
      <c r="CO67" s="109">
        <v>25</v>
      </c>
      <c r="CP67" s="110">
        <v>25</v>
      </c>
      <c r="CQ67" s="66">
        <f>SUM(CP67/CO67)</f>
        <v>1</v>
      </c>
      <c r="CR67" s="112"/>
      <c r="CS67" s="110"/>
      <c r="CT67" s="66"/>
      <c r="CU67" s="109"/>
      <c r="CV67" s="110"/>
      <c r="CW67" s="66"/>
      <c r="CX67" s="109">
        <v>3</v>
      </c>
      <c r="CY67" s="110">
        <v>0</v>
      </c>
      <c r="CZ67" s="66"/>
      <c r="DA67" s="109">
        <f t="shared" si="31"/>
        <v>285.5</v>
      </c>
      <c r="DB67" s="110">
        <f t="shared" si="32"/>
        <v>283.25</v>
      </c>
      <c r="DC67" s="66">
        <f>SUM(DB67/DA67)</f>
        <v>0.99211908931698778</v>
      </c>
      <c r="DD67" s="109"/>
      <c r="DE67" s="110"/>
      <c r="DF67" s="66"/>
      <c r="DG67" s="109"/>
      <c r="DH67" s="110"/>
      <c r="DI67" s="66"/>
      <c r="DJ67" s="109">
        <f>9+8.5</f>
        <v>17.5</v>
      </c>
      <c r="DK67" s="110">
        <f>9+8.5</f>
        <v>17.5</v>
      </c>
      <c r="DL67" s="66">
        <f>SUM(DK67/DJ67)</f>
        <v>1</v>
      </c>
      <c r="DM67" s="109">
        <v>3</v>
      </c>
      <c r="DN67" s="110">
        <v>3</v>
      </c>
      <c r="DO67" s="66">
        <f>SUM(DN67/DM67)</f>
        <v>1</v>
      </c>
      <c r="DP67" s="109">
        <v>24</v>
      </c>
      <c r="DQ67" s="110">
        <v>24</v>
      </c>
      <c r="DR67" s="66">
        <f>SUM(DQ67/DP67)</f>
        <v>1</v>
      </c>
      <c r="DS67" s="109">
        <v>4</v>
      </c>
      <c r="DT67" s="110">
        <v>3</v>
      </c>
      <c r="DU67" s="66">
        <f>SUM(DT67/DS67)</f>
        <v>0.75</v>
      </c>
      <c r="DV67" s="109">
        <f>SUM(DS67+DP67+DM67+DJ67+DG67+DD67)</f>
        <v>48.5</v>
      </c>
      <c r="DW67" s="110">
        <f>SUM(DT67+DQ67+DN67+DK67+DH67+DE67)</f>
        <v>47.5</v>
      </c>
      <c r="DX67" s="66">
        <f>SUM(DW67/DV67)</f>
        <v>0.97938144329896903</v>
      </c>
      <c r="DY67" s="180">
        <f>SUM(DV67+DA67)</f>
        <v>334</v>
      </c>
      <c r="DZ67" s="178">
        <f>SUM(DW67+DB67)</f>
        <v>330.75</v>
      </c>
      <c r="EA67" s="66">
        <f>SUM(DZ67/DY67)</f>
        <v>0.9902694610778443</v>
      </c>
    </row>
    <row r="68" spans="1:131" ht="14.25">
      <c r="A68" s="113"/>
      <c r="B68" s="113"/>
      <c r="C68" s="113"/>
      <c r="D68" s="114"/>
      <c r="E68" s="115"/>
      <c r="F68" s="113"/>
      <c r="G68" s="114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  <c r="BI68" s="115"/>
      <c r="BJ68" s="115"/>
      <c r="BK68" s="115"/>
      <c r="BL68" s="115"/>
      <c r="BM68" s="115"/>
      <c r="BN68" s="115"/>
      <c r="BO68" s="115"/>
      <c r="BP68" s="115"/>
      <c r="BQ68" s="115"/>
      <c r="BR68" s="115"/>
      <c r="BS68" s="115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  <c r="CF68" s="115"/>
      <c r="CG68" s="115"/>
      <c r="CH68" s="115"/>
      <c r="CI68" s="115"/>
      <c r="CJ68" s="115"/>
      <c r="CK68" s="115"/>
      <c r="CL68" s="115"/>
      <c r="CM68" s="115"/>
      <c r="CN68" s="115"/>
      <c r="CO68" s="115"/>
      <c r="CP68" s="115"/>
      <c r="CQ68" s="115"/>
      <c r="CR68" s="113"/>
      <c r="CS68" s="114"/>
      <c r="CT68" s="115"/>
      <c r="DA68" s="113"/>
      <c r="DB68" s="114"/>
      <c r="DC68" s="115"/>
      <c r="DD68" s="115"/>
      <c r="DE68" s="115"/>
      <c r="DF68" s="115"/>
      <c r="DG68" s="115"/>
      <c r="DH68" s="115"/>
      <c r="DI68" s="115"/>
      <c r="DJ68" s="115"/>
      <c r="DK68" s="115"/>
      <c r="DL68" s="115"/>
      <c r="DM68" s="115"/>
      <c r="DN68" s="115"/>
      <c r="DO68" s="115"/>
      <c r="DP68" s="115"/>
      <c r="DQ68" s="115"/>
      <c r="DR68" s="115"/>
      <c r="DS68" s="115"/>
      <c r="DT68" s="115"/>
      <c r="DU68" s="115"/>
      <c r="DV68" s="115"/>
      <c r="DW68" s="115"/>
      <c r="DX68" s="115"/>
      <c r="DY68" s="115"/>
      <c r="DZ68" s="115"/>
      <c r="EA68" s="115"/>
    </row>
    <row r="69" spans="1:131" ht="18">
      <c r="A69" s="116"/>
      <c r="B69" s="116"/>
      <c r="C69" s="116"/>
      <c r="D69" s="117"/>
      <c r="E69" s="118"/>
      <c r="F69" s="116"/>
      <c r="G69" s="117"/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8"/>
      <c r="BR69" s="118"/>
      <c r="BS69" s="118"/>
      <c r="BT69" s="118"/>
      <c r="BU69" s="118"/>
      <c r="BV69" s="118"/>
      <c r="BW69" s="118"/>
      <c r="BX69" s="118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8"/>
      <c r="CM69" s="118"/>
      <c r="CN69" s="118"/>
      <c r="CO69" s="118"/>
      <c r="CP69" s="118"/>
      <c r="CQ69" s="118"/>
      <c r="CR69" s="116"/>
      <c r="CS69" s="117"/>
      <c r="CT69" s="118"/>
      <c r="DA69" s="116"/>
      <c r="DB69" s="117"/>
      <c r="DC69" s="118"/>
      <c r="DD69" s="118"/>
      <c r="DE69" s="118"/>
      <c r="DF69" s="118"/>
      <c r="DG69" s="118"/>
      <c r="DH69" s="118"/>
      <c r="DI69" s="118"/>
      <c r="DJ69" s="118"/>
      <c r="DK69" s="118"/>
      <c r="DL69" s="118"/>
      <c r="DM69" s="118"/>
      <c r="DN69" s="118"/>
      <c r="DO69" s="118"/>
      <c r="DP69" s="118"/>
      <c r="DQ69" s="118"/>
      <c r="DR69" s="118"/>
      <c r="DS69" s="118"/>
      <c r="DT69" s="118"/>
      <c r="DU69" s="118"/>
      <c r="DV69" s="118"/>
      <c r="DW69" s="118"/>
      <c r="DX69" s="118"/>
      <c r="DY69" s="118"/>
      <c r="DZ69" s="118"/>
      <c r="EA69" s="118"/>
    </row>
    <row r="70" spans="1:131">
      <c r="A70" s="2"/>
      <c r="B70" s="119"/>
    </row>
    <row r="71" spans="1:131">
      <c r="A71" s="2"/>
      <c r="B71" s="119"/>
    </row>
    <row r="72" spans="1:131">
      <c r="A72" s="2"/>
      <c r="B72" s="119"/>
    </row>
    <row r="73" spans="1:131">
      <c r="A73" s="2"/>
      <c r="B73" s="119"/>
    </row>
    <row r="74" spans="1:131">
      <c r="A74" s="2"/>
      <c r="B74" s="119"/>
      <c r="V74" s="172"/>
      <c r="W74" s="172"/>
    </row>
    <row r="75" spans="1:131">
      <c r="A75" s="2"/>
      <c r="B75" s="119"/>
    </row>
    <row r="76" spans="1:131">
      <c r="A76" s="2"/>
      <c r="B76" s="119"/>
    </row>
    <row r="77" spans="1:131">
      <c r="A77" s="2"/>
      <c r="B77" s="119"/>
    </row>
    <row r="78" spans="1:131">
      <c r="A78" s="2"/>
      <c r="B78" s="119"/>
    </row>
    <row r="79" spans="1:131">
      <c r="A79" s="2"/>
      <c r="B79" s="119"/>
      <c r="D79" s="172"/>
      <c r="E79" s="172"/>
    </row>
    <row r="80" spans="1:131">
      <c r="A80" s="2"/>
      <c r="B80" s="119"/>
    </row>
    <row r="81" spans="1:86">
      <c r="A81" s="2"/>
      <c r="B81" s="119"/>
      <c r="AZ81" s="171"/>
      <c r="BA81" s="171"/>
      <c r="CH81" s="172"/>
    </row>
    <row r="82" spans="1:86">
      <c r="A82" s="2"/>
      <c r="B82" s="119"/>
      <c r="AZ82" s="171"/>
    </row>
    <row r="83" spans="1:86">
      <c r="A83" s="2"/>
      <c r="B83" s="119"/>
    </row>
    <row r="84" spans="1:86">
      <c r="A84" s="2"/>
      <c r="B84" s="119"/>
    </row>
    <row r="85" spans="1:86">
      <c r="A85" s="2"/>
      <c r="B85" s="119"/>
    </row>
    <row r="86" spans="1:86">
      <c r="A86" s="2"/>
      <c r="B86" s="119"/>
    </row>
    <row r="87" spans="1:86">
      <c r="A87" s="2"/>
      <c r="B87" s="119"/>
    </row>
    <row r="88" spans="1:86">
      <c r="A88" s="2"/>
      <c r="B88" s="119"/>
    </row>
    <row r="89" spans="1:86">
      <c r="A89" s="2"/>
      <c r="B89" s="119"/>
    </row>
    <row r="90" spans="1:86">
      <c r="A90" s="2"/>
      <c r="B90" s="119"/>
    </row>
    <row r="91" spans="1:86">
      <c r="A91" s="2"/>
      <c r="B91" s="119"/>
    </row>
    <row r="92" spans="1:86">
      <c r="A92" s="2"/>
      <c r="B92" s="119"/>
    </row>
    <row r="93" spans="1:86">
      <c r="A93" s="2"/>
      <c r="B93" s="119"/>
    </row>
    <row r="94" spans="1:86">
      <c r="A94" s="2"/>
      <c r="B94" s="119"/>
    </row>
    <row r="95" spans="1:86">
      <c r="A95" s="2"/>
      <c r="B95" s="119"/>
    </row>
    <row r="96" spans="1:86">
      <c r="A96" s="2"/>
      <c r="B96" s="119"/>
    </row>
    <row r="97" spans="1:2">
      <c r="A97" s="2"/>
      <c r="B97" s="119"/>
    </row>
    <row r="98" spans="1:2">
      <c r="A98" s="2"/>
      <c r="B98" s="119"/>
    </row>
    <row r="99" spans="1:2">
      <c r="A99" s="2"/>
      <c r="B99" s="119"/>
    </row>
    <row r="100" spans="1:2">
      <c r="A100" s="2"/>
      <c r="B100" s="119"/>
    </row>
    <row r="101" spans="1:2">
      <c r="A101" s="2"/>
      <c r="B101" s="119"/>
    </row>
    <row r="102" spans="1:2">
      <c r="A102" s="2"/>
      <c r="B102" s="119"/>
    </row>
    <row r="103" spans="1:2">
      <c r="A103" s="2"/>
      <c r="B103" s="119"/>
    </row>
    <row r="104" spans="1:2">
      <c r="A104" s="2"/>
      <c r="B104" s="119"/>
    </row>
    <row r="105" spans="1:2">
      <c r="A105" s="2"/>
      <c r="B105" s="119"/>
    </row>
    <row r="106" spans="1:2">
      <c r="A106" s="2"/>
      <c r="B106" s="119"/>
    </row>
    <row r="107" spans="1:2">
      <c r="A107" s="2"/>
      <c r="B107" s="119"/>
    </row>
    <row r="108" spans="1:2">
      <c r="A108" s="2"/>
      <c r="B108" s="119"/>
    </row>
    <row r="109" spans="1:2">
      <c r="A109" s="2"/>
      <c r="B109" s="119"/>
    </row>
    <row r="110" spans="1:2">
      <c r="A110" s="2"/>
      <c r="B110" s="119"/>
    </row>
    <row r="111" spans="1:2">
      <c r="A111" s="2"/>
      <c r="B111" s="119"/>
    </row>
    <row r="112" spans="1:2">
      <c r="A112" s="2"/>
      <c r="B112" s="119"/>
    </row>
    <row r="113" spans="1:2">
      <c r="A113" s="2"/>
      <c r="B113" s="119"/>
    </row>
    <row r="114" spans="1:2">
      <c r="A114" s="2"/>
      <c r="B114" s="119"/>
    </row>
    <row r="115" spans="1:2">
      <c r="A115" s="2"/>
      <c r="B115" s="119"/>
    </row>
    <row r="116" spans="1:2">
      <c r="A116" s="2"/>
      <c r="B116" s="119"/>
    </row>
    <row r="117" spans="1:2">
      <c r="A117" s="2"/>
      <c r="B117" s="119"/>
    </row>
    <row r="118" spans="1:2">
      <c r="A118" s="2"/>
      <c r="B118" s="119"/>
    </row>
    <row r="119" spans="1:2">
      <c r="A119" s="2"/>
      <c r="B119" s="119"/>
    </row>
    <row r="120" spans="1:2">
      <c r="A120" s="2"/>
      <c r="B120" s="119"/>
    </row>
    <row r="121" spans="1:2">
      <c r="A121" s="2"/>
      <c r="B121" s="119"/>
    </row>
    <row r="122" spans="1:2">
      <c r="A122" s="2"/>
      <c r="B122" s="119"/>
    </row>
    <row r="123" spans="1:2">
      <c r="A123" s="2"/>
      <c r="B123" s="119"/>
    </row>
    <row r="124" spans="1:2">
      <c r="A124" s="2"/>
      <c r="B124" s="119"/>
    </row>
    <row r="125" spans="1:2">
      <c r="A125" s="2"/>
      <c r="B125" s="119"/>
    </row>
    <row r="126" spans="1:2">
      <c r="A126" s="2"/>
      <c r="B126" s="119"/>
    </row>
    <row r="127" spans="1:2">
      <c r="A127" s="2"/>
      <c r="B127" s="119"/>
    </row>
    <row r="128" spans="1:2">
      <c r="A128" s="2"/>
      <c r="B128" s="119"/>
    </row>
    <row r="129" spans="1:2">
      <c r="A129" s="2"/>
      <c r="B129" s="119"/>
    </row>
    <row r="130" spans="1:2">
      <c r="A130" s="2"/>
      <c r="B130" s="119"/>
    </row>
    <row r="131" spans="1:2">
      <c r="A131" s="2"/>
      <c r="B131" s="119"/>
    </row>
    <row r="132" spans="1:2">
      <c r="A132" s="2"/>
      <c r="B132" s="119"/>
    </row>
    <row r="133" spans="1:2">
      <c r="A133" s="2"/>
      <c r="B133" s="119"/>
    </row>
    <row r="134" spans="1:2">
      <c r="A134" s="2"/>
      <c r="B134" s="119"/>
    </row>
    <row r="135" spans="1:2">
      <c r="A135" s="2"/>
      <c r="B135" s="119"/>
    </row>
    <row r="136" spans="1:2">
      <c r="A136" s="2"/>
      <c r="B136" s="119"/>
    </row>
    <row r="137" spans="1:2">
      <c r="A137" s="2"/>
      <c r="B137" s="119"/>
    </row>
    <row r="138" spans="1:2">
      <c r="A138" s="2"/>
      <c r="B138" s="119"/>
    </row>
    <row r="139" spans="1:2">
      <c r="A139" s="2"/>
      <c r="B139" s="119"/>
    </row>
    <row r="140" spans="1:2">
      <c r="A140" s="2"/>
      <c r="B140" s="119"/>
    </row>
    <row r="141" spans="1:2">
      <c r="A141" s="2"/>
      <c r="B141" s="119"/>
    </row>
    <row r="142" spans="1:2">
      <c r="A142" s="2"/>
      <c r="B142" s="119"/>
    </row>
    <row r="143" spans="1:2">
      <c r="A143" s="2"/>
      <c r="B143" s="119"/>
    </row>
    <row r="144" spans="1:2">
      <c r="A144" s="2"/>
      <c r="B144" s="119"/>
    </row>
    <row r="145" spans="1:2">
      <c r="A145" s="2"/>
      <c r="B145" s="119"/>
    </row>
    <row r="146" spans="1:2">
      <c r="A146" s="2"/>
      <c r="B146" s="119"/>
    </row>
    <row r="147" spans="1:2">
      <c r="A147" s="2"/>
      <c r="B147" s="119"/>
    </row>
    <row r="148" spans="1:2">
      <c r="A148" s="2"/>
      <c r="B148" s="119"/>
    </row>
    <row r="149" spans="1:2">
      <c r="A149" s="2"/>
      <c r="B149" s="119"/>
    </row>
    <row r="150" spans="1:2">
      <c r="A150" s="2"/>
      <c r="B150" s="119"/>
    </row>
    <row r="151" spans="1:2">
      <c r="A151" s="2"/>
      <c r="B151" s="119"/>
    </row>
    <row r="152" spans="1:2">
      <c r="A152" s="2"/>
      <c r="B152" s="119"/>
    </row>
    <row r="153" spans="1:2">
      <c r="A153" s="2"/>
      <c r="B153" s="119"/>
    </row>
    <row r="154" spans="1:2">
      <c r="A154" s="2"/>
      <c r="B154" s="119"/>
    </row>
    <row r="155" spans="1:2">
      <c r="A155" s="2"/>
      <c r="B155" s="119"/>
    </row>
    <row r="156" spans="1:2">
      <c r="A156" s="2"/>
      <c r="B156" s="119"/>
    </row>
    <row r="157" spans="1:2">
      <c r="A157" s="2"/>
      <c r="B157" s="119"/>
    </row>
    <row r="158" spans="1:2">
      <c r="A158" s="2"/>
      <c r="B158" s="119"/>
    </row>
    <row r="159" spans="1:2">
      <c r="A159" s="2"/>
      <c r="B159" s="119"/>
    </row>
    <row r="160" spans="1:2">
      <c r="A160" s="2"/>
      <c r="B160" s="119"/>
    </row>
    <row r="161" spans="1:2">
      <c r="A161" s="2"/>
      <c r="B161" s="119"/>
    </row>
    <row r="162" spans="1:2">
      <c r="A162" s="2"/>
      <c r="B162" s="119"/>
    </row>
    <row r="163" spans="1:2">
      <c r="A163" s="2"/>
      <c r="B163" s="119"/>
    </row>
    <row r="164" spans="1:2">
      <c r="A164" s="2"/>
      <c r="B164" s="119"/>
    </row>
    <row r="165" spans="1:2">
      <c r="A165" s="2"/>
      <c r="B165" s="119"/>
    </row>
    <row r="166" spans="1:2">
      <c r="A166" s="2"/>
      <c r="B166" s="119"/>
    </row>
    <row r="167" spans="1:2">
      <c r="A167" s="2"/>
      <c r="B167" s="119"/>
    </row>
    <row r="168" spans="1:2">
      <c r="A168" s="2"/>
      <c r="B168" s="119"/>
    </row>
    <row r="169" spans="1:2">
      <c r="A169" s="2"/>
      <c r="B169" s="119"/>
    </row>
    <row r="170" spans="1:2">
      <c r="A170" s="2"/>
      <c r="B170" s="119"/>
    </row>
    <row r="171" spans="1:2">
      <c r="A171" s="2"/>
      <c r="B171" s="119"/>
    </row>
    <row r="172" spans="1:2">
      <c r="A172" s="2"/>
      <c r="B172" s="119"/>
    </row>
    <row r="173" spans="1:2">
      <c r="A173" s="2"/>
      <c r="B173" s="119"/>
    </row>
    <row r="174" spans="1:2">
      <c r="A174" s="2"/>
      <c r="B174" s="119"/>
    </row>
    <row r="175" spans="1:2">
      <c r="A175" s="2"/>
      <c r="B175" s="119"/>
    </row>
    <row r="176" spans="1:2">
      <c r="A176" s="2"/>
      <c r="B176" s="119"/>
    </row>
    <row r="177" spans="1:2">
      <c r="A177" s="2"/>
      <c r="B177" s="119"/>
    </row>
    <row r="178" spans="1:2">
      <c r="A178" s="2"/>
      <c r="B178" s="119"/>
    </row>
    <row r="179" spans="1:2">
      <c r="A179" s="2"/>
      <c r="B179" s="119"/>
    </row>
    <row r="180" spans="1:2">
      <c r="A180" s="2"/>
      <c r="B180" s="119"/>
    </row>
    <row r="181" spans="1:2">
      <c r="A181" s="2"/>
      <c r="B181" s="119"/>
    </row>
    <row r="182" spans="1:2">
      <c r="A182" s="2"/>
      <c r="B182" s="119"/>
    </row>
    <row r="183" spans="1:2">
      <c r="A183" s="2"/>
      <c r="B183" s="119"/>
    </row>
    <row r="184" spans="1:2">
      <c r="A184" s="2"/>
      <c r="B184" s="119"/>
    </row>
    <row r="185" spans="1:2">
      <c r="A185" s="2"/>
      <c r="B185" s="119"/>
    </row>
    <row r="186" spans="1:2">
      <c r="A186" s="2"/>
      <c r="B186" s="119"/>
    </row>
    <row r="187" spans="1:2">
      <c r="A187" s="2"/>
      <c r="B187" s="119"/>
    </row>
    <row r="188" spans="1:2">
      <c r="A188" s="2"/>
      <c r="B188" s="119"/>
    </row>
    <row r="189" spans="1:2">
      <c r="A189" s="2"/>
      <c r="B189" s="119"/>
    </row>
    <row r="190" spans="1:2">
      <c r="A190" s="2"/>
      <c r="B190" s="119"/>
    </row>
    <row r="191" spans="1:2">
      <c r="A191" s="2"/>
      <c r="B191" s="119"/>
    </row>
    <row r="192" spans="1:2">
      <c r="A192" s="2"/>
      <c r="B192" s="119"/>
    </row>
    <row r="193" spans="1:2">
      <c r="A193" s="2"/>
      <c r="B193" s="119"/>
    </row>
    <row r="194" spans="1:2">
      <c r="A194" s="2"/>
      <c r="B194" s="119"/>
    </row>
    <row r="195" spans="1:2">
      <c r="A195" s="2"/>
      <c r="B195" s="119"/>
    </row>
    <row r="196" spans="1:2">
      <c r="A196" s="2"/>
      <c r="B196" s="119"/>
    </row>
    <row r="197" spans="1:2">
      <c r="A197" s="2"/>
      <c r="B197" s="119"/>
    </row>
    <row r="198" spans="1:2">
      <c r="A198" s="2"/>
      <c r="B198" s="119"/>
    </row>
    <row r="199" spans="1:2">
      <c r="A199" s="2"/>
      <c r="B199" s="119"/>
    </row>
    <row r="200" spans="1:2">
      <c r="A200" s="2"/>
      <c r="B200" s="119"/>
    </row>
    <row r="201" spans="1:2">
      <c r="A201" s="2"/>
      <c r="B201" s="119"/>
    </row>
    <row r="202" spans="1:2">
      <c r="A202" s="2"/>
      <c r="B202" s="119"/>
    </row>
    <row r="203" spans="1:2">
      <c r="A203" s="2"/>
      <c r="B203" s="119"/>
    </row>
    <row r="204" spans="1:2">
      <c r="A204" s="2"/>
      <c r="B204" s="119"/>
    </row>
    <row r="205" spans="1:2">
      <c r="A205" s="2"/>
      <c r="B205" s="119"/>
    </row>
    <row r="206" spans="1:2">
      <c r="A206" s="2"/>
      <c r="B206" s="119"/>
    </row>
    <row r="207" spans="1:2">
      <c r="A207" s="2"/>
      <c r="B207" s="119"/>
    </row>
    <row r="208" spans="1:2">
      <c r="A208" s="2"/>
      <c r="B208" s="119"/>
    </row>
    <row r="209" spans="1:2">
      <c r="A209" s="2"/>
      <c r="B209" s="119"/>
    </row>
    <row r="210" spans="1:2">
      <c r="A210" s="2"/>
      <c r="B210" s="119"/>
    </row>
    <row r="211" spans="1:2">
      <c r="A211" s="2"/>
      <c r="B211" s="119"/>
    </row>
    <row r="212" spans="1:2">
      <c r="A212" s="2"/>
      <c r="B212" s="119"/>
    </row>
    <row r="213" spans="1:2">
      <c r="A213" s="2"/>
      <c r="B213" s="119"/>
    </row>
    <row r="214" spans="1:2">
      <c r="A214" s="2"/>
      <c r="B214" s="119"/>
    </row>
    <row r="215" spans="1:2">
      <c r="A215" s="2"/>
      <c r="B215" s="119"/>
    </row>
    <row r="216" spans="1:2">
      <c r="A216" s="2"/>
      <c r="B216" s="119"/>
    </row>
    <row r="217" spans="1:2">
      <c r="A217" s="2"/>
      <c r="B217" s="119"/>
    </row>
    <row r="218" spans="1:2">
      <c r="A218" s="2"/>
      <c r="B218" s="119"/>
    </row>
    <row r="219" spans="1:2">
      <c r="A219" s="2"/>
      <c r="B219" s="119"/>
    </row>
    <row r="220" spans="1:2">
      <c r="A220" s="2"/>
      <c r="B220" s="119"/>
    </row>
    <row r="221" spans="1:2">
      <c r="A221" s="2"/>
      <c r="B221" s="119"/>
    </row>
    <row r="222" spans="1:2">
      <c r="A222" s="2"/>
      <c r="B222" s="119"/>
    </row>
    <row r="223" spans="1:2">
      <c r="A223" s="2"/>
      <c r="B223" s="119"/>
    </row>
    <row r="224" spans="1:2">
      <c r="A224" s="2"/>
      <c r="B224" s="119"/>
    </row>
    <row r="225" spans="1:2">
      <c r="A225" s="2"/>
      <c r="B225" s="119"/>
    </row>
    <row r="226" spans="1:2">
      <c r="A226" s="2"/>
      <c r="B226" s="119"/>
    </row>
    <row r="227" spans="1:2">
      <c r="A227" s="2"/>
      <c r="B227" s="119"/>
    </row>
    <row r="228" spans="1:2">
      <c r="A228" s="2"/>
      <c r="B228" s="119"/>
    </row>
    <row r="229" spans="1:2">
      <c r="A229" s="2"/>
      <c r="B229" s="119"/>
    </row>
    <row r="230" spans="1:2">
      <c r="A230" s="2"/>
      <c r="B230" s="119"/>
    </row>
    <row r="231" spans="1:2">
      <c r="A231" s="2"/>
      <c r="B231" s="119"/>
    </row>
    <row r="232" spans="1:2">
      <c r="A232" s="2"/>
      <c r="B232" s="119"/>
    </row>
    <row r="233" spans="1:2">
      <c r="A233" s="2"/>
      <c r="B233" s="119"/>
    </row>
    <row r="234" spans="1:2">
      <c r="A234" s="2"/>
      <c r="B234" s="119"/>
    </row>
    <row r="235" spans="1:2">
      <c r="A235" s="2"/>
      <c r="B235" s="119"/>
    </row>
    <row r="236" spans="1:2">
      <c r="A236" s="2"/>
      <c r="B236" s="119"/>
    </row>
    <row r="237" spans="1:2">
      <c r="A237" s="2"/>
      <c r="B237" s="119"/>
    </row>
    <row r="238" spans="1:2">
      <c r="A238" s="2"/>
      <c r="B238" s="119"/>
    </row>
    <row r="239" spans="1:2">
      <c r="A239" s="2"/>
      <c r="B239" s="119"/>
    </row>
    <row r="240" spans="1:2">
      <c r="A240" s="2"/>
      <c r="B240" s="119"/>
    </row>
    <row r="241" spans="1:2">
      <c r="A241" s="2"/>
      <c r="B241" s="119"/>
    </row>
    <row r="242" spans="1:2">
      <c r="A242" s="2"/>
      <c r="B242" s="119"/>
    </row>
    <row r="243" spans="1:2">
      <c r="A243" s="2"/>
      <c r="B243" s="119"/>
    </row>
    <row r="244" spans="1:2">
      <c r="A244" s="2"/>
      <c r="B244" s="119"/>
    </row>
    <row r="245" spans="1:2">
      <c r="A245" s="2"/>
      <c r="B245" s="119"/>
    </row>
    <row r="246" spans="1:2">
      <c r="A246" s="2"/>
      <c r="B246" s="119"/>
    </row>
    <row r="247" spans="1:2">
      <c r="A247" s="2"/>
      <c r="B247" s="119"/>
    </row>
    <row r="248" spans="1:2">
      <c r="A248" s="2"/>
      <c r="B248" s="119"/>
    </row>
    <row r="249" spans="1:2">
      <c r="A249" s="2"/>
      <c r="B249" s="119"/>
    </row>
    <row r="250" spans="1:2">
      <c r="A250" s="2"/>
      <c r="B250" s="119"/>
    </row>
    <row r="251" spans="1:2">
      <c r="A251" s="2"/>
      <c r="B251" s="119"/>
    </row>
    <row r="252" spans="1:2">
      <c r="A252" s="2"/>
      <c r="B252" s="119"/>
    </row>
    <row r="253" spans="1:2">
      <c r="A253" s="2"/>
      <c r="B253" s="119"/>
    </row>
    <row r="254" spans="1:2">
      <c r="A254" s="2"/>
      <c r="B254" s="119"/>
    </row>
    <row r="255" spans="1:2">
      <c r="A255" s="2"/>
      <c r="B255" s="119"/>
    </row>
    <row r="256" spans="1:2">
      <c r="A256" s="2"/>
      <c r="B256" s="119"/>
    </row>
    <row r="257" spans="1:2">
      <c r="A257" s="2"/>
      <c r="B257" s="119"/>
    </row>
    <row r="258" spans="1:2">
      <c r="A258" s="2"/>
      <c r="B258" s="119"/>
    </row>
    <row r="259" spans="1:2">
      <c r="A259" s="2"/>
      <c r="B259" s="119"/>
    </row>
    <row r="260" spans="1:2">
      <c r="A260" s="2"/>
      <c r="B260" s="119"/>
    </row>
    <row r="261" spans="1:2">
      <c r="A261" s="2"/>
      <c r="B261" s="119"/>
    </row>
    <row r="262" spans="1:2">
      <c r="A262" s="2"/>
      <c r="B262" s="119"/>
    </row>
    <row r="263" spans="1:2">
      <c r="A263" s="2"/>
      <c r="B263" s="119"/>
    </row>
    <row r="264" spans="1:2">
      <c r="A264" s="2"/>
      <c r="B264" s="119"/>
    </row>
    <row r="265" spans="1:2">
      <c r="A265" s="2"/>
      <c r="B265" s="119"/>
    </row>
    <row r="266" spans="1:2">
      <c r="A266" s="2"/>
      <c r="B266" s="119"/>
    </row>
    <row r="267" spans="1:2">
      <c r="A267" s="2"/>
      <c r="B267" s="119"/>
    </row>
    <row r="268" spans="1:2">
      <c r="A268" s="2"/>
      <c r="B268" s="119"/>
    </row>
    <row r="269" spans="1:2">
      <c r="A269" s="2"/>
      <c r="B269" s="119"/>
    </row>
    <row r="270" spans="1:2">
      <c r="A270" s="2"/>
      <c r="B270" s="119"/>
    </row>
    <row r="271" spans="1:2">
      <c r="A271" s="2"/>
      <c r="B271" s="119"/>
    </row>
    <row r="272" spans="1:2">
      <c r="A272" s="2"/>
      <c r="B272" s="119"/>
    </row>
    <row r="273" spans="1:2">
      <c r="A273" s="2"/>
      <c r="B273" s="119"/>
    </row>
    <row r="274" spans="1:2">
      <c r="A274" s="2"/>
      <c r="B274" s="119"/>
    </row>
    <row r="275" spans="1:2">
      <c r="A275" s="2"/>
      <c r="B275" s="119"/>
    </row>
    <row r="276" spans="1:2">
      <c r="A276" s="2"/>
      <c r="B276" s="119"/>
    </row>
  </sheetData>
  <mergeCells count="212">
    <mergeCell ref="CX5:CZ5"/>
    <mergeCell ref="CX6:CZ7"/>
    <mergeCell ref="CX8:CX9"/>
    <mergeCell ref="CY8:CY9"/>
    <mergeCell ref="CZ8:CZ9"/>
    <mergeCell ref="O6:Q7"/>
    <mergeCell ref="O8:O9"/>
    <mergeCell ref="P8:P9"/>
    <mergeCell ref="Q8:Q9"/>
    <mergeCell ref="BH6:BJ7"/>
    <mergeCell ref="BH8:BH9"/>
    <mergeCell ref="BI8:BI9"/>
    <mergeCell ref="BJ8:BJ9"/>
    <mergeCell ref="BY8:BY9"/>
    <mergeCell ref="BZ8:BZ9"/>
    <mergeCell ref="CA8:CA9"/>
    <mergeCell ref="CB8:CB9"/>
    <mergeCell ref="CG8:CG9"/>
    <mergeCell ref="CH8:CH9"/>
    <mergeCell ref="CI5:CK5"/>
    <mergeCell ref="CL5:CN5"/>
    <mergeCell ref="CI6:CK7"/>
    <mergeCell ref="CL6:CN7"/>
    <mergeCell ref="CI8:CI9"/>
    <mergeCell ref="DD5:DF5"/>
    <mergeCell ref="DD6:DF7"/>
    <mergeCell ref="DD8:DD9"/>
    <mergeCell ref="DE8:DE9"/>
    <mergeCell ref="DF8:DF9"/>
    <mergeCell ref="DY5:EA5"/>
    <mergeCell ref="DV6:DX7"/>
    <mergeCell ref="DY6:EA7"/>
    <mergeCell ref="DV8:DV9"/>
    <mergeCell ref="DW8:DW9"/>
    <mergeCell ref="DX8:DX9"/>
    <mergeCell ref="DY8:DY9"/>
    <mergeCell ref="DZ8:DZ9"/>
    <mergeCell ref="EA8:EA9"/>
    <mergeCell ref="DJ5:DL5"/>
    <mergeCell ref="DM5:DO5"/>
    <mergeCell ref="DG5:DI5"/>
    <mergeCell ref="DG6:DI7"/>
    <mergeCell ref="DJ6:DL7"/>
    <mergeCell ref="DM6:DO7"/>
    <mergeCell ref="DJ8:DJ9"/>
    <mergeCell ref="DK8:DK9"/>
    <mergeCell ref="DL8:DL9"/>
    <mergeCell ref="DM8:DM9"/>
    <mergeCell ref="BN6:BP7"/>
    <mergeCell ref="AZ8:AZ9"/>
    <mergeCell ref="CC5:CE5"/>
    <mergeCell ref="CF5:CH5"/>
    <mergeCell ref="BQ6:BS7"/>
    <mergeCell ref="BT6:BV7"/>
    <mergeCell ref="BW6:BY7"/>
    <mergeCell ref="BZ6:CB7"/>
    <mergeCell ref="CC6:CE7"/>
    <mergeCell ref="CF6:CH7"/>
    <mergeCell ref="BQ5:BS5"/>
    <mergeCell ref="BT5:BV5"/>
    <mergeCell ref="BK8:BK9"/>
    <mergeCell ref="BL8:BL9"/>
    <mergeCell ref="BU8:BU9"/>
    <mergeCell ref="BV8:BV9"/>
    <mergeCell ref="BW8:BW9"/>
    <mergeCell ref="BX8:BX9"/>
    <mergeCell ref="BQ8:BQ9"/>
    <mergeCell ref="BR8:BR9"/>
    <mergeCell ref="BS8:BS9"/>
    <mergeCell ref="BT8:BT9"/>
    <mergeCell ref="CC8:CC9"/>
    <mergeCell ref="CD8:CD9"/>
    <mergeCell ref="DG8:DG9"/>
    <mergeCell ref="DH8:DH9"/>
    <mergeCell ref="DI8:DI9"/>
    <mergeCell ref="BE8:BE9"/>
    <mergeCell ref="BF8:BF9"/>
    <mergeCell ref="BG8:BG9"/>
    <mergeCell ref="BN8:BN9"/>
    <mergeCell ref="BM8:BM9"/>
    <mergeCell ref="BA8:BA9"/>
    <mergeCell ref="BB8:BB9"/>
    <mergeCell ref="BC8:BC9"/>
    <mergeCell ref="BD8:BD9"/>
    <mergeCell ref="BO8:BO9"/>
    <mergeCell ref="CJ8:CJ9"/>
    <mergeCell ref="CK8:CK9"/>
    <mergeCell ref="CL8:CL9"/>
    <mergeCell ref="CM8:CM9"/>
    <mergeCell ref="CN8:CN9"/>
    <mergeCell ref="CE8:CE9"/>
    <mergeCell ref="CF8:CF9"/>
    <mergeCell ref="DU8:DU9"/>
    <mergeCell ref="DV5:DX5"/>
    <mergeCell ref="R6:T7"/>
    <mergeCell ref="R8:R9"/>
    <mergeCell ref="S8:S9"/>
    <mergeCell ref="T8:T9"/>
    <mergeCell ref="AB8:AB9"/>
    <mergeCell ref="AC8:AC9"/>
    <mergeCell ref="U6:W7"/>
    <mergeCell ref="CO6:CQ7"/>
    <mergeCell ref="X6:Z7"/>
    <mergeCell ref="AA6:AC7"/>
    <mergeCell ref="AD6:AF7"/>
    <mergeCell ref="AG6:AI7"/>
    <mergeCell ref="AJ6:AL7"/>
    <mergeCell ref="AP6:AR7"/>
    <mergeCell ref="DR8:DR9"/>
    <mergeCell ref="DS8:DS9"/>
    <mergeCell ref="U8:U9"/>
    <mergeCell ref="V8:V9"/>
    <mergeCell ref="W8:W9"/>
    <mergeCell ref="CO8:CO9"/>
    <mergeCell ref="X8:X9"/>
    <mergeCell ref="Y8:Y9"/>
    <mergeCell ref="A66:B66"/>
    <mergeCell ref="CR8:CR9"/>
    <mergeCell ref="H8:H9"/>
    <mergeCell ref="A65:B65"/>
    <mergeCell ref="A43:B43"/>
    <mergeCell ref="A5:A9"/>
    <mergeCell ref="AM6:AO7"/>
    <mergeCell ref="CO5:CQ5"/>
    <mergeCell ref="DT8:DT9"/>
    <mergeCell ref="Z8:Z9"/>
    <mergeCell ref="AA8:AA9"/>
    <mergeCell ref="DN8:DN9"/>
    <mergeCell ref="DO8:DO9"/>
    <mergeCell ref="CP8:CP9"/>
    <mergeCell ref="CQ8:CQ9"/>
    <mergeCell ref="DP5:DR5"/>
    <mergeCell ref="DS5:DU5"/>
    <mergeCell ref="DP6:DR7"/>
    <mergeCell ref="DS6:DU7"/>
    <mergeCell ref="DP8:DP9"/>
    <mergeCell ref="DQ8:DQ9"/>
    <mergeCell ref="AD8:AD9"/>
    <mergeCell ref="AE8:AE9"/>
    <mergeCell ref="AF8:AF9"/>
    <mergeCell ref="CR1:DC1"/>
    <mergeCell ref="CU5:CW5"/>
    <mergeCell ref="CR6:CT7"/>
    <mergeCell ref="CU6:CW7"/>
    <mergeCell ref="CR5:CT5"/>
    <mergeCell ref="I6:K7"/>
    <mergeCell ref="I8:I9"/>
    <mergeCell ref="J8:J9"/>
    <mergeCell ref="K8:K9"/>
    <mergeCell ref="CT8:CT9"/>
    <mergeCell ref="CS8:CS9"/>
    <mergeCell ref="C5:K5"/>
    <mergeCell ref="AG8:AG9"/>
    <mergeCell ref="AH8:AH9"/>
    <mergeCell ref="AI8:AI9"/>
    <mergeCell ref="AJ8:AJ9"/>
    <mergeCell ref="AK8:AK9"/>
    <mergeCell ref="BW5:BY5"/>
    <mergeCell ref="BZ5:CB5"/>
    <mergeCell ref="BP8:BP9"/>
    <mergeCell ref="AP5:AX5"/>
    <mergeCell ref="BK6:BM7"/>
    <mergeCell ref="F6:H7"/>
    <mergeCell ref="AL8:AL9"/>
    <mergeCell ref="A42:B42"/>
    <mergeCell ref="CV8:CV9"/>
    <mergeCell ref="CW8:CW9"/>
    <mergeCell ref="DA5:DC5"/>
    <mergeCell ref="DA6:DC7"/>
    <mergeCell ref="DA8:DA9"/>
    <mergeCell ref="DB8:DB9"/>
    <mergeCell ref="DC8:DC9"/>
    <mergeCell ref="CU8:CU9"/>
    <mergeCell ref="L5:N5"/>
    <mergeCell ref="L6:N7"/>
    <mergeCell ref="L8:L9"/>
    <mergeCell ref="M8:M9"/>
    <mergeCell ref="N8:N9"/>
    <mergeCell ref="C8:C9"/>
    <mergeCell ref="E8:E9"/>
    <mergeCell ref="F8:F9"/>
    <mergeCell ref="G8:G9"/>
    <mergeCell ref="B5:B9"/>
    <mergeCell ref="D8:D9"/>
    <mergeCell ref="C6:E7"/>
    <mergeCell ref="BE6:BG7"/>
    <mergeCell ref="AP8:AP9"/>
    <mergeCell ref="AS6:AU7"/>
    <mergeCell ref="C2:N3"/>
    <mergeCell ref="U5:Z5"/>
    <mergeCell ref="O5:T5"/>
    <mergeCell ref="AA5:AL5"/>
    <mergeCell ref="AM5:AO5"/>
    <mergeCell ref="AY5:BJ5"/>
    <mergeCell ref="BK5:BM5"/>
    <mergeCell ref="BN5:BP5"/>
    <mergeCell ref="A10:B10"/>
    <mergeCell ref="AV6:AX7"/>
    <mergeCell ref="AY6:BA7"/>
    <mergeCell ref="BB6:BD7"/>
    <mergeCell ref="AQ8:AQ9"/>
    <mergeCell ref="AR8:AR9"/>
    <mergeCell ref="AM8:AM9"/>
    <mergeCell ref="AN8:AN9"/>
    <mergeCell ref="AO8:AO9"/>
    <mergeCell ref="AS8:AS9"/>
    <mergeCell ref="AT8:AT9"/>
    <mergeCell ref="AU8:AU9"/>
    <mergeCell ref="AV8:AV9"/>
    <mergeCell ref="AW8:AW9"/>
    <mergeCell ref="AX8:AX9"/>
    <mergeCell ref="AY8:AY9"/>
  </mergeCells>
  <phoneticPr fontId="10" type="noConversion"/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2" fitToWidth="11" orientation="landscape" r:id="rId1"/>
  <headerFooter alignWithMargins="0">
    <oddHeader>&amp;R4. számú melléklet az előterjesztéshez &amp;P.oldal</oddHeader>
  </headerFooter>
  <colBreaks count="9" manualBreakCount="9">
    <brk id="14" max="66" man="1"/>
    <brk id="26" max="66" man="1"/>
    <brk id="38" max="66" man="1"/>
    <brk id="50" max="66" man="1"/>
    <brk id="62" max="66" man="1"/>
    <brk id="74" max="66" man="1"/>
    <brk id="86" max="66" man="1"/>
    <brk id="104" max="66" man="1"/>
    <brk id="116" max="6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ESZGYI</vt:lpstr>
      <vt:lpstr>ESZGYI!Nyomtatási_cím</vt:lpstr>
      <vt:lpstr>ESZGYI!Nyomtatási_terület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2012-02-08T11:42:49Z</cp:lastPrinted>
  <dcterms:created xsi:type="dcterms:W3CDTF">2006-10-17T13:40:18Z</dcterms:created>
  <dcterms:modified xsi:type="dcterms:W3CDTF">2012-02-13T11:54:47Z</dcterms:modified>
</cp:coreProperties>
</file>