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Átrendezett" sheetId="7" r:id="rId1"/>
  </sheets>
  <calcPr calcId="145621"/>
</workbook>
</file>

<file path=xl/calcChain.xml><?xml version="1.0" encoding="utf-8"?>
<calcChain xmlns="http://schemas.openxmlformats.org/spreadsheetml/2006/main">
  <c r="M39" i="7" l="1"/>
  <c r="K14" i="7" l="1"/>
  <c r="K23" i="7"/>
  <c r="D39" i="7" l="1"/>
  <c r="D46" i="7" s="1"/>
  <c r="D38" i="7"/>
  <c r="D45" i="7"/>
  <c r="D28" i="7"/>
  <c r="F38" i="7" l="1"/>
  <c r="E38" i="7"/>
  <c r="J25" i="7"/>
  <c r="K36" i="7" l="1"/>
  <c r="E24" i="7"/>
  <c r="E20" i="7"/>
  <c r="J36" i="7" l="1"/>
  <c r="K11" i="7" l="1"/>
  <c r="K9" i="7"/>
  <c r="E10" i="7"/>
  <c r="K42" i="7" l="1"/>
  <c r="K43" i="7"/>
  <c r="F12" i="7" l="1"/>
  <c r="E42" i="7" l="1"/>
  <c r="E32" i="7"/>
  <c r="E23" i="7"/>
  <c r="L18" i="7" l="1"/>
  <c r="J27" i="7"/>
  <c r="E9" i="7"/>
  <c r="K27" i="7" l="1"/>
  <c r="K30" i="7" l="1"/>
  <c r="J30" i="7"/>
  <c r="L27" i="7" l="1"/>
  <c r="F29" i="7"/>
  <c r="E28" i="7" l="1"/>
  <c r="F28" i="7" s="1"/>
  <c r="K45" i="7" l="1"/>
  <c r="J45" i="7"/>
  <c r="L44" i="7"/>
  <c r="L43" i="7"/>
  <c r="L42" i="7"/>
  <c r="L41" i="7"/>
  <c r="L40" i="7"/>
  <c r="F43" i="7"/>
  <c r="F42" i="7"/>
  <c r="E45" i="7"/>
  <c r="J37" i="7"/>
  <c r="J38" i="7" s="1"/>
  <c r="E37" i="7"/>
  <c r="D37" i="7"/>
  <c r="L36" i="7"/>
  <c r="F36" i="7"/>
  <c r="L35" i="7"/>
  <c r="F35" i="7"/>
  <c r="L34" i="7"/>
  <c r="L33" i="7"/>
  <c r="D33" i="7"/>
  <c r="L32" i="7"/>
  <c r="F32" i="7"/>
  <c r="L31" i="7"/>
  <c r="F31" i="7"/>
  <c r="F27" i="7"/>
  <c r="F26" i="7"/>
  <c r="L23" i="7"/>
  <c r="F25" i="7"/>
  <c r="L21" i="7"/>
  <c r="F24" i="7"/>
  <c r="L16" i="7"/>
  <c r="F23" i="7"/>
  <c r="L14" i="7"/>
  <c r="F22" i="7"/>
  <c r="L11" i="7"/>
  <c r="F21" i="7"/>
  <c r="L9" i="7"/>
  <c r="F20" i="7"/>
  <c r="F18" i="7"/>
  <c r="D17" i="7"/>
  <c r="D19" i="7" s="1"/>
  <c r="F16" i="7"/>
  <c r="F15" i="7"/>
  <c r="E14" i="7"/>
  <c r="E17" i="7" s="1"/>
  <c r="F13" i="7"/>
  <c r="F10" i="7"/>
  <c r="F9" i="7"/>
  <c r="F8" i="7"/>
  <c r="D11" i="7"/>
  <c r="D30" i="7" s="1"/>
  <c r="M45" i="7" l="1"/>
  <c r="F37" i="7"/>
  <c r="L45" i="7"/>
  <c r="F17" i="7"/>
  <c r="L25" i="7"/>
  <c r="F14" i="7"/>
  <c r="F45" i="7"/>
  <c r="E11" i="7"/>
  <c r="E19" i="7"/>
  <c r="F19" i="7" s="1"/>
  <c r="E33" i="7"/>
  <c r="K37" i="7"/>
  <c r="E30" i="7" l="1"/>
  <c r="E39" i="7" s="1"/>
  <c r="L37" i="7"/>
  <c r="K38" i="7"/>
  <c r="M38" i="7" s="1"/>
  <c r="F33" i="7"/>
  <c r="F11" i="7"/>
  <c r="F30" i="7" l="1"/>
  <c r="E46" i="7"/>
  <c r="F39" i="7"/>
  <c r="L38" i="7"/>
  <c r="F46" i="7" l="1"/>
  <c r="M30" i="7" l="1"/>
  <c r="J39" i="7"/>
  <c r="J46" i="7" s="1"/>
  <c r="L30" i="7" l="1"/>
  <c r="K39" i="7"/>
  <c r="K46" i="7" l="1"/>
  <c r="L39" i="7"/>
  <c r="L46" i="7" l="1"/>
  <c r="M46" i="7"/>
</calcChain>
</file>

<file path=xl/sharedStrings.xml><?xml version="1.0" encoding="utf-8"?>
<sst xmlns="http://schemas.openxmlformats.org/spreadsheetml/2006/main" count="138" uniqueCount="130">
  <si>
    <t>K1</t>
  </si>
  <si>
    <t>Személyi jutattások</t>
  </si>
  <si>
    <t>K2</t>
  </si>
  <si>
    <t>K3</t>
  </si>
  <si>
    <t>Dologi kiadások</t>
  </si>
  <si>
    <t>K4</t>
  </si>
  <si>
    <t>Ellátottak pénzbeli juttatásai</t>
  </si>
  <si>
    <t>Egyéb működési célú kiadások</t>
  </si>
  <si>
    <t>K506</t>
  </si>
  <si>
    <t>K511</t>
  </si>
  <si>
    <t>K512</t>
  </si>
  <si>
    <t>Tartalékok</t>
  </si>
  <si>
    <t>K6</t>
  </si>
  <si>
    <t>Beruházások</t>
  </si>
  <si>
    <t>K7</t>
  </si>
  <si>
    <t>Felújítások</t>
  </si>
  <si>
    <t>K8</t>
  </si>
  <si>
    <t>Egyéb felhalmozási célú kiadások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</si>
  <si>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</si>
  <si>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</si>
  <si>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</si>
  <si>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</si>
  <si>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</si>
  <si>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</si>
  <si>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K88</t>
  </si>
  <si>
    <t>Egyéb felhalmozási célú támogatások államháztartáson kívülre</t>
  </si>
  <si>
    <t>K9</t>
  </si>
  <si>
    <t>Finanszírozási kiadások</t>
  </si>
  <si>
    <t>K9111</t>
  </si>
  <si>
    <t>Hosszú lejáratú hitelek, kölcsönök törlesztése</t>
  </si>
  <si>
    <t>K9124</t>
  </si>
  <si>
    <t>Befektetési célú belföldi értékpapírok beváltása</t>
  </si>
  <si>
    <t>K915</t>
  </si>
  <si>
    <t>K916</t>
  </si>
  <si>
    <t>Pénzeszközök betétként elhelyezése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</si>
  <si>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</si>
  <si>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</si>
  <si>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</si>
  <si>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</si>
  <si>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</si>
  <si>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</si>
  <si>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</si>
  <si>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</si>
  <si>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Működési célú támogatások államháztartáson belülről</t>
  </si>
  <si>
    <t>B34</t>
  </si>
  <si>
    <t>Vagyoni típusú adók</t>
  </si>
  <si>
    <t>B351</t>
  </si>
  <si>
    <t>Értékesítési és forgalmi adók</t>
  </si>
  <si>
    <t>B354</t>
  </si>
  <si>
    <t>Gépjárműadók</t>
  </si>
  <si>
    <t>B355</t>
  </si>
  <si>
    <t>Egyéb áruhasználati és szolgáltatási adók</t>
  </si>
  <si>
    <t>B35</t>
  </si>
  <si>
    <t xml:space="preserve">Termékek és szolgáltatások adói </t>
  </si>
  <si>
    <t>B36</t>
  </si>
  <si>
    <t>Egyéb közhatalmi bevételek</t>
  </si>
  <si>
    <t>B3</t>
  </si>
  <si>
    <t>Közhatalmi bevételek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</si>
  <si>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</si>
  <si>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</si>
  <si>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</si>
  <si>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</si>
  <si>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</si>
  <si>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</si>
  <si>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</si>
  <si>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</si>
  <si>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</si>
  <si>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</si>
  <si>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</si>
  <si>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</si>
  <si>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</si>
  <si>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Kamatbevételek</t>
  </si>
  <si>
    <t>B410</t>
  </si>
  <si>
    <t>Egyéb működési bevételek</t>
  </si>
  <si>
    <t>B4</t>
  </si>
  <si>
    <t>Működési bevételek</t>
  </si>
  <si>
    <t>B51</t>
  </si>
  <si>
    <t>Immateriális javak értékesítése</t>
  </si>
  <si>
    <t>B52</t>
  </si>
  <si>
    <t>Ingatlanok értékesítése</t>
  </si>
  <si>
    <t>B5</t>
  </si>
  <si>
    <t>Felhalmozási bevételek</t>
  </si>
  <si>
    <t>B63 (=B6)</t>
  </si>
  <si>
    <t>Egyéb működési célú átvett pénzeszközök</t>
  </si>
  <si>
    <t>B72</t>
  </si>
  <si>
    <t>Felhalmozási célú visszatérítendő támogatások, kölcsönök visszatérülése államháztartáson kívülről</t>
  </si>
  <si>
    <t>B73</t>
  </si>
  <si>
    <t>Egyéb felhalmozási célú átvett pénzeszközök</t>
  </si>
  <si>
    <t>B7</t>
  </si>
  <si>
    <t>Felhalmozási célú átvett pénzeszközök</t>
  </si>
  <si>
    <t>B1-B7</t>
  </si>
  <si>
    <t>Költségvetési bevételek összesen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</si>
  <si>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</si>
  <si>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</si>
  <si>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</si>
  <si>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</si>
  <si>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</si>
  <si>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Belföldi finanszírozás bevételei</t>
  </si>
  <si>
    <t>Bevételek összesen</t>
  </si>
  <si>
    <t>K1-K5</t>
  </si>
  <si>
    <t>K6-K8</t>
  </si>
  <si>
    <t>K1-K8</t>
  </si>
  <si>
    <t>2014. évi tervezett előirányzat</t>
  </si>
  <si>
    <t>2013. évi eredeti előirányzat</t>
  </si>
  <si>
    <t>Változás</t>
  </si>
  <si>
    <t>2014. évi hiány/többlet</t>
  </si>
  <si>
    <t>Rovatrend</t>
  </si>
  <si>
    <t>Megnevezés</t>
  </si>
  <si>
    <t>Működési kiadások összesen</t>
  </si>
  <si>
    <t>Felhalmozási kiadások összesen</t>
  </si>
  <si>
    <t>Költségvetési kiadások mindösszesen</t>
  </si>
  <si>
    <t>Központi, irányító szervi támogatás folyósítása (működési célra)</t>
  </si>
  <si>
    <t>Központi, irányító szervi támogatás folyósítása (felhalmozási célra)</t>
  </si>
  <si>
    <t>Kiadások mindösszesen</t>
  </si>
  <si>
    <t xml:space="preserve">Egyéb működési célú támogatások államháztartáson </t>
  </si>
  <si>
    <t>belülre</t>
  </si>
  <si>
    <t>kívülre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</si>
  <si>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</si>
  <si>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</si>
  <si>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</si>
  <si>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</si>
  <si>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Működési bevételek mindösszesen</t>
  </si>
  <si>
    <t>2014. évi tervezett működési, felhalmozási bevételeinek és kiadásainak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</si>
  <si>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</si>
  <si>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</si>
  <si>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</si>
  <si>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</si>
  <si>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</si>
  <si>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</si>
  <si>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Felhalmozási bevételek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</si>
</sst>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3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2" fillId="0" borderId="2" xfId="0" applyFont="1" applyBorder="1"/>
    <xf numFmtId="0" fontId="2" fillId="0" borderId="2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left"/>
    </xf>
    <xf numFmtId="0" fontId="2" fillId="0" borderId="9" xfId="0" applyFont="1" applyBorder="1"/>
    <xf numFmtId="0" fontId="1" fillId="0" borderId="10" xfId="0" applyFont="1" applyBorder="1"/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4" xfId="0" applyFont="1" applyBorder="1"/>
    <xf numFmtId="0" fontId="1" fillId="0" borderId="9" xfId="0" applyFont="1" applyBorder="1" applyAlignment="1">
      <alignment horizontal="left"/>
    </xf>
    <xf numFmtId="0" fontId="1" fillId="0" borderId="9" xfId="0" applyFont="1" applyBorder="1"/>
    <xf numFmtId="0" fontId="1" fillId="0" borderId="16" xfId="0" applyFont="1" applyBorder="1" applyAlignment="1">
      <alignment horizontal="left"/>
    </xf>
    <xf numFmtId="0" fontId="2" fillId="0" borderId="7" xfId="0" applyFont="1" applyBorder="1"/>
    <xf numFmtId="0" fontId="2" fillId="0" borderId="7" xfId="0" applyFont="1" applyBorder="1" applyAlignment="1">
      <alignment horizontal="left"/>
    </xf>
    <xf numFmtId="0" fontId="2" fillId="0" borderId="19" xfId="0" applyFont="1" applyBorder="1"/>
    <xf numFmtId="0" fontId="2" fillId="0" borderId="9" xfId="0" applyFont="1" applyBorder="1" applyAlignment="1">
      <alignment horizontal="left"/>
    </xf>
    <xf numFmtId="0" fontId="1" fillId="0" borderId="19" xfId="0" applyFont="1" applyBorder="1"/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1" fillId="0" borderId="21" xfId="0" applyFont="1" applyBorder="1"/>
    <xf numFmtId="0" fontId="1" fillId="0" borderId="22" xfId="0" applyFont="1" applyBorder="1"/>
    <xf numFmtId="0" fontId="2" fillId="0" borderId="21" xfId="0" applyFont="1" applyBorder="1"/>
    <xf numFmtId="0" fontId="2" fillId="0" borderId="14" xfId="0" applyFont="1" applyBorder="1"/>
    <xf numFmtId="0" fontId="2" fillId="0" borderId="2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/>
    <xf numFmtId="0" fontId="1" fillId="0" borderId="28" xfId="0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0" xfId="0" applyFont="1" applyBorder="1"/>
    <xf numFmtId="0" fontId="1" fillId="0" borderId="10" xfId="0" applyFont="1" applyBorder="1" applyAlignment="1">
      <alignment horizontal="left"/>
    </xf>
    <xf numFmtId="0" fontId="2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21" xfId="0" applyNumberFormat="1" applyFont="1" applyBorder="1" applyAlignment="1">
      <alignment horizontal="right"/>
    </xf>
    <xf numFmtId="3" fontId="1" fillId="0" borderId="14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19" xfId="0" applyNumberFormat="1" applyFont="1" applyBorder="1" applyAlignment="1">
      <alignment horizontal="right"/>
    </xf>
    <xf numFmtId="3" fontId="1" fillId="0" borderId="4" xfId="0" applyNumberFormat="1" applyFont="1" applyBorder="1" applyAlignment="1">
      <alignment horizontal="right"/>
    </xf>
    <xf numFmtId="3" fontId="1" fillId="0" borderId="22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3" fontId="2" fillId="0" borderId="9" xfId="0" applyNumberFormat="1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1" fillId="0" borderId="16" xfId="0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27" xfId="0" applyNumberFormat="1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3" fontId="2" fillId="0" borderId="20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3" fontId="2" fillId="0" borderId="15" xfId="0" applyNumberFormat="1" applyFont="1" applyBorder="1" applyAlignment="1">
      <alignment horizontal="right"/>
    </xf>
    <xf numFmtId="3" fontId="2" fillId="0" borderId="26" xfId="0" applyNumberFormat="1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2" fillId="0" borderId="32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1" fillId="0" borderId="33" xfId="0" applyFont="1" applyBorder="1" applyAlignment="1">
      <alignment horizontal="right"/>
    </xf>
    <xf numFmtId="3" fontId="2" fillId="0" borderId="13" xfId="0" applyNumberFormat="1" applyFont="1" applyBorder="1" applyAlignment="1">
      <alignment horizontal="right"/>
    </xf>
    <xf numFmtId="3" fontId="2" fillId="0" borderId="27" xfId="0" applyNumberFormat="1" applyFont="1" applyBorder="1" applyAlignment="1">
      <alignment horizontal="right"/>
    </xf>
    <xf numFmtId="3" fontId="1" fillId="0" borderId="0" xfId="0" applyNumberFormat="1" applyFont="1"/>
    <xf numFmtId="3" fontId="2" fillId="0" borderId="34" xfId="0" applyNumberFormat="1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22" xfId="0" applyFont="1" applyBorder="1" applyAlignment="1">
      <alignment wrapText="1"/>
    </xf>
    <xf numFmtId="3" fontId="2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3" fontId="1" fillId="0" borderId="1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right"/>
    </xf>
    <xf numFmtId="3" fontId="2" fillId="0" borderId="7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3" fontId="2" fillId="0" borderId="9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0" xfId="0" applyFont="1" applyFill="1"/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tabSelected="1" view="pageBreakPreview" topLeftCell="A10" zoomScale="70" zoomScaleNormal="70" zoomScaleSheetLayoutView="70" workbookViewId="0">
      <selection activeCell="A47" sqref="A47"/>
    </sheetView>
  </sheetViews>
  <sheetFormatPr defaultRowHeight="15.75" x14ac:dyDescent="0.25"/>
  <cols>
    <col min="1" max="1" width="6.7109375" style="58" customWidth="1"/>
    <col min="2" max="2" width="12.140625" style="3" bestFit="1" customWidth="1"/>
    <col min="3" max="3" width="59.42578125" style="3" customWidth="1"/>
    <col min="4" max="4" width="15.140625" style="115" customWidth="1"/>
    <col min="5" max="5" width="13.42578125" style="3" customWidth="1"/>
    <col min="6" max="6" width="11.7109375" style="3" bestFit="1" customWidth="1"/>
    <col min="7" max="7" width="6.7109375" style="58" customWidth="1"/>
    <col min="8" max="8" width="12.140625" style="1" bestFit="1" customWidth="1"/>
    <col min="9" max="9" width="51.85546875" style="2" customWidth="1"/>
    <col min="10" max="10" width="13.5703125" style="3" customWidth="1"/>
    <col min="11" max="11" width="13.42578125" style="3" customWidth="1"/>
    <col min="12" max="12" width="11.7109375" style="3" bestFit="1" customWidth="1"/>
    <col min="13" max="13" width="15.28515625" style="3" customWidth="1"/>
    <col min="14" max="16384" width="9.140625" style="3"/>
  </cols>
  <sheetData>
    <row r="1" spans="1:13" x14ac:dyDescent="0.25">
      <c r="A1" s="130" t="s">
        <v>120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x14ac:dyDescent="0.25">
      <c r="A2" s="130" t="s">
        <v>122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3" x14ac:dyDescent="0.25">
      <c r="A3" s="130" t="s">
        <v>123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x14ac:dyDescent="0.25">
      <c r="A4" s="30"/>
      <c r="B4" s="30"/>
      <c r="C4" s="30"/>
      <c r="D4" s="114"/>
      <c r="E4" s="30"/>
      <c r="F4" s="30"/>
      <c r="G4" s="30"/>
      <c r="H4" s="30"/>
      <c r="I4" s="30"/>
      <c r="J4" s="30"/>
      <c r="K4" s="30"/>
      <c r="L4" s="30"/>
      <c r="M4" s="30"/>
    </row>
    <row r="5" spans="1:13" x14ac:dyDescent="0.25">
      <c r="A5" s="30"/>
      <c r="B5" s="30"/>
      <c r="C5" s="30"/>
      <c r="D5" s="114"/>
      <c r="E5" s="30"/>
      <c r="F5" s="30"/>
      <c r="G5" s="30"/>
      <c r="H5" s="30"/>
      <c r="I5" s="30"/>
      <c r="J5" s="30"/>
      <c r="K5" s="30"/>
      <c r="L5" s="30"/>
      <c r="M5" s="30"/>
    </row>
    <row r="6" spans="1:13" ht="16.5" thickBot="1" x14ac:dyDescent="0.3">
      <c r="M6" s="109" t="s">
        <v>124</v>
      </c>
    </row>
    <row r="7" spans="1:13" s="20" customFormat="1" ht="48" thickBot="1" x14ac:dyDescent="0.3">
      <c r="A7" s="50" t="s">
        <v>119</v>
      </c>
      <c r="B7" s="18" t="s">
        <v>106</v>
      </c>
      <c r="C7" s="31" t="s">
        <v>107</v>
      </c>
      <c r="D7" s="116" t="s">
        <v>103</v>
      </c>
      <c r="E7" s="37" t="s">
        <v>102</v>
      </c>
      <c r="F7" s="93" t="s">
        <v>104</v>
      </c>
      <c r="G7" s="83" t="s">
        <v>119</v>
      </c>
      <c r="H7" s="18" t="s">
        <v>106</v>
      </c>
      <c r="I7" s="31" t="s">
        <v>107</v>
      </c>
      <c r="J7" s="19" t="s">
        <v>103</v>
      </c>
      <c r="K7" s="19" t="s">
        <v>102</v>
      </c>
      <c r="L7" s="18" t="s">
        <v>104</v>
      </c>
      <c r="M7" s="36" t="s">
        <v>105</v>
      </c>
    </row>
    <row r="8" spans="1:13" x14ac:dyDescent="0.25">
      <c r="A8" s="51">
        <v>1</v>
      </c>
      <c r="B8" s="10" t="s">
        <v>36</v>
      </c>
      <c r="C8" s="32" t="s">
        <v>37</v>
      </c>
      <c r="D8" s="117">
        <v>1330874</v>
      </c>
      <c r="E8" s="61">
        <v>1453132</v>
      </c>
      <c r="F8" s="94">
        <f t="shared" ref="F8:F38" si="0">E8-D8</f>
        <v>122258</v>
      </c>
      <c r="G8" s="84"/>
      <c r="H8" s="24"/>
      <c r="I8" s="40"/>
      <c r="J8" s="74"/>
      <c r="K8" s="74"/>
      <c r="L8" s="74"/>
      <c r="M8" s="75"/>
    </row>
    <row r="9" spans="1:13" x14ac:dyDescent="0.25">
      <c r="A9" s="51">
        <v>2</v>
      </c>
      <c r="B9" s="10" t="s">
        <v>38</v>
      </c>
      <c r="C9" s="32" t="s">
        <v>39</v>
      </c>
      <c r="D9" s="117"/>
      <c r="E9" s="61">
        <f>0+387583</f>
        <v>387583</v>
      </c>
      <c r="F9" s="94">
        <f t="shared" si="0"/>
        <v>387583</v>
      </c>
      <c r="G9" s="85">
        <v>1</v>
      </c>
      <c r="H9" s="15" t="s">
        <v>0</v>
      </c>
      <c r="I9" s="43" t="s">
        <v>1</v>
      </c>
      <c r="J9" s="67">
        <v>2158169</v>
      </c>
      <c r="K9" s="67">
        <f>2576021-1240+2110+600-1515+1865</f>
        <v>2577841</v>
      </c>
      <c r="L9" s="67">
        <f>K9-J9</f>
        <v>419672</v>
      </c>
      <c r="M9" s="76"/>
    </row>
    <row r="10" spans="1:13" ht="31.5" x14ac:dyDescent="0.25">
      <c r="A10" s="51">
        <v>3</v>
      </c>
      <c r="B10" s="10" t="s">
        <v>40</v>
      </c>
      <c r="C10" s="41" t="s">
        <v>41</v>
      </c>
      <c r="D10" s="117">
        <v>239097</v>
      </c>
      <c r="E10" s="61">
        <f>234254+1350+2034</f>
        <v>237638</v>
      </c>
      <c r="F10" s="94">
        <f t="shared" si="0"/>
        <v>-1459</v>
      </c>
      <c r="G10" s="86"/>
      <c r="H10" s="128" t="s">
        <v>2</v>
      </c>
      <c r="I10" s="42" t="s">
        <v>117</v>
      </c>
      <c r="J10" s="77"/>
      <c r="K10" s="77"/>
      <c r="L10" s="77"/>
      <c r="M10" s="96"/>
    </row>
    <row r="11" spans="1:13" s="6" customFormat="1" x14ac:dyDescent="0.25">
      <c r="A11" s="52">
        <v>4</v>
      </c>
      <c r="B11" s="12" t="s">
        <v>42</v>
      </c>
      <c r="C11" s="34" t="s">
        <v>43</v>
      </c>
      <c r="D11" s="118">
        <f>SUM(D8:D10)</f>
        <v>1569971</v>
      </c>
      <c r="E11" s="63">
        <f>SUM(E8:E10)</f>
        <v>2078353</v>
      </c>
      <c r="F11" s="95">
        <f t="shared" si="0"/>
        <v>508382</v>
      </c>
      <c r="G11" s="85">
        <v>2</v>
      </c>
      <c r="H11" s="129"/>
      <c r="I11" s="33" t="s">
        <v>118</v>
      </c>
      <c r="J11" s="67">
        <v>572907</v>
      </c>
      <c r="K11" s="67">
        <f>743891+386-350+257+152</f>
        <v>744336</v>
      </c>
      <c r="L11" s="67">
        <f>K11-J11</f>
        <v>171429</v>
      </c>
      <c r="M11" s="102"/>
    </row>
    <row r="12" spans="1:13" s="6" customFormat="1" ht="31.5" customHeight="1" x14ac:dyDescent="0.25">
      <c r="A12" s="52">
        <v>5</v>
      </c>
      <c r="B12" s="12" t="s">
        <v>127</v>
      </c>
      <c r="C12" s="45" t="s">
        <v>128</v>
      </c>
      <c r="D12" s="118"/>
      <c r="E12" s="63">
        <v>488619</v>
      </c>
      <c r="F12" s="95">
        <f t="shared" si="0"/>
        <v>488619</v>
      </c>
      <c r="G12" s="87"/>
      <c r="H12" s="49"/>
      <c r="I12" s="38"/>
      <c r="J12" s="112"/>
      <c r="K12" s="112"/>
      <c r="L12" s="112"/>
      <c r="M12" s="102"/>
    </row>
    <row r="13" spans="1:13" x14ac:dyDescent="0.25">
      <c r="A13" s="51">
        <v>6</v>
      </c>
      <c r="B13" s="10" t="s">
        <v>44</v>
      </c>
      <c r="C13" s="32" t="s">
        <v>45</v>
      </c>
      <c r="D13" s="117">
        <v>1110000</v>
      </c>
      <c r="E13" s="61">
        <v>1235000</v>
      </c>
      <c r="F13" s="94">
        <f t="shared" si="0"/>
        <v>125000</v>
      </c>
      <c r="G13" s="87"/>
      <c r="H13" s="49"/>
      <c r="I13" s="44"/>
      <c r="J13" s="70"/>
      <c r="K13" s="70"/>
      <c r="L13" s="70"/>
      <c r="M13" s="78"/>
    </row>
    <row r="14" spans="1:13" x14ac:dyDescent="0.25">
      <c r="A14" s="51">
        <v>7</v>
      </c>
      <c r="B14" s="10" t="s">
        <v>46</v>
      </c>
      <c r="C14" s="32" t="s">
        <v>47</v>
      </c>
      <c r="D14" s="117">
        <v>3073747</v>
      </c>
      <c r="E14" s="61">
        <f>3081879+97579</f>
        <v>3179458</v>
      </c>
      <c r="F14" s="94">
        <f t="shared" si="0"/>
        <v>105711</v>
      </c>
      <c r="G14" s="88">
        <v>3</v>
      </c>
      <c r="H14" s="11" t="s">
        <v>3</v>
      </c>
      <c r="I14" s="41" t="s">
        <v>4</v>
      </c>
      <c r="J14" s="60">
        <v>4246102</v>
      </c>
      <c r="K14" s="60">
        <f>5426408-359-147+1128+305+192+1398</f>
        <v>5428925</v>
      </c>
      <c r="L14" s="60">
        <f>K14-J14</f>
        <v>1182823</v>
      </c>
      <c r="M14" s="78"/>
    </row>
    <row r="15" spans="1:13" x14ac:dyDescent="0.25">
      <c r="A15" s="51">
        <v>8</v>
      </c>
      <c r="B15" s="10" t="s">
        <v>48</v>
      </c>
      <c r="C15" s="32" t="s">
        <v>49</v>
      </c>
      <c r="D15" s="117">
        <v>100000</v>
      </c>
      <c r="E15" s="61">
        <v>100000</v>
      </c>
      <c r="F15" s="94">
        <f t="shared" si="0"/>
        <v>0</v>
      </c>
      <c r="G15" s="87"/>
      <c r="H15" s="49"/>
      <c r="I15" s="44"/>
      <c r="J15" s="70"/>
      <c r="K15" s="70"/>
      <c r="L15" s="70"/>
      <c r="M15" s="78"/>
    </row>
    <row r="16" spans="1:13" x14ac:dyDescent="0.25">
      <c r="A16" s="51">
        <v>9</v>
      </c>
      <c r="B16" s="10" t="s">
        <v>50</v>
      </c>
      <c r="C16" s="32" t="s">
        <v>51</v>
      </c>
      <c r="D16" s="117">
        <v>300000</v>
      </c>
      <c r="E16" s="61">
        <v>350000</v>
      </c>
      <c r="F16" s="94">
        <f t="shared" si="0"/>
        <v>50000</v>
      </c>
      <c r="G16" s="88">
        <v>4</v>
      </c>
      <c r="H16" s="11" t="s">
        <v>5</v>
      </c>
      <c r="I16" s="41" t="s">
        <v>6</v>
      </c>
      <c r="J16" s="60">
        <v>270500</v>
      </c>
      <c r="K16" s="60">
        <v>317516</v>
      </c>
      <c r="L16" s="60">
        <f>K16-J16</f>
        <v>47016</v>
      </c>
      <c r="M16" s="78"/>
    </row>
    <row r="17" spans="1:13" x14ac:dyDescent="0.25">
      <c r="A17" s="51">
        <v>10</v>
      </c>
      <c r="B17" s="10" t="s">
        <v>52</v>
      </c>
      <c r="C17" s="32" t="s">
        <v>53</v>
      </c>
      <c r="D17" s="117">
        <f>SUM(D14:D16)</f>
        <v>3473747</v>
      </c>
      <c r="E17" s="61">
        <f>SUM(E14:E16)</f>
        <v>3629458</v>
      </c>
      <c r="F17" s="94">
        <f t="shared" si="0"/>
        <v>155711</v>
      </c>
      <c r="G17" s="87"/>
      <c r="H17" s="49"/>
      <c r="I17" s="44"/>
      <c r="J17" s="80"/>
      <c r="K17" s="80"/>
      <c r="L17" s="80"/>
      <c r="M17" s="96"/>
    </row>
    <row r="18" spans="1:13" x14ac:dyDescent="0.25">
      <c r="A18" s="51">
        <v>11</v>
      </c>
      <c r="B18" s="10" t="s">
        <v>54</v>
      </c>
      <c r="C18" s="32" t="s">
        <v>55</v>
      </c>
      <c r="D18" s="117">
        <v>85000</v>
      </c>
      <c r="E18" s="61">
        <v>145445</v>
      </c>
      <c r="F18" s="94">
        <f t="shared" si="0"/>
        <v>60445</v>
      </c>
      <c r="G18" s="86">
        <v>5</v>
      </c>
      <c r="H18" s="110" t="s">
        <v>125</v>
      </c>
      <c r="I18" s="42" t="s">
        <v>126</v>
      </c>
      <c r="J18" s="70">
        <v>0</v>
      </c>
      <c r="K18" s="112">
        <v>387593</v>
      </c>
      <c r="L18" s="70">
        <f>K18-J18</f>
        <v>387593</v>
      </c>
      <c r="M18" s="96"/>
    </row>
    <row r="19" spans="1:13" s="6" customFormat="1" x14ac:dyDescent="0.25">
      <c r="A19" s="52">
        <v>12</v>
      </c>
      <c r="B19" s="12" t="s">
        <v>56</v>
      </c>
      <c r="C19" s="34" t="s">
        <v>57</v>
      </c>
      <c r="D19" s="118">
        <f>SUM(D13,D17,D18)</f>
        <v>4668747</v>
      </c>
      <c r="E19" s="63">
        <f>SUM(E13,E17,E18)</f>
        <v>5009903</v>
      </c>
      <c r="F19" s="95">
        <f t="shared" si="0"/>
        <v>341156</v>
      </c>
      <c r="G19" s="85"/>
      <c r="H19" s="111"/>
      <c r="I19" s="43"/>
      <c r="J19" s="67"/>
      <c r="K19" s="67"/>
      <c r="L19" s="67"/>
      <c r="M19" s="102"/>
    </row>
    <row r="20" spans="1:13" x14ac:dyDescent="0.25">
      <c r="A20" s="51">
        <v>13</v>
      </c>
      <c r="B20" s="10" t="s">
        <v>58</v>
      </c>
      <c r="C20" s="32" t="s">
        <v>59</v>
      </c>
      <c r="D20" s="117">
        <v>404316</v>
      </c>
      <c r="E20" s="61">
        <f>1500939+78740</f>
        <v>1579679</v>
      </c>
      <c r="F20" s="94">
        <f t="shared" si="0"/>
        <v>1175363</v>
      </c>
      <c r="G20" s="86"/>
      <c r="H20" s="110"/>
      <c r="I20" s="42" t="s">
        <v>114</v>
      </c>
      <c r="J20" s="70"/>
      <c r="K20" s="70"/>
      <c r="L20" s="70"/>
      <c r="M20" s="96"/>
    </row>
    <row r="21" spans="1:13" x14ac:dyDescent="0.25">
      <c r="A21" s="51">
        <v>14</v>
      </c>
      <c r="B21" s="10" t="s">
        <v>60</v>
      </c>
      <c r="C21" s="32" t="s">
        <v>61</v>
      </c>
      <c r="D21" s="117">
        <v>33765</v>
      </c>
      <c r="E21" s="61">
        <v>57122</v>
      </c>
      <c r="F21" s="94">
        <f t="shared" si="0"/>
        <v>23357</v>
      </c>
      <c r="G21" s="85">
        <v>6</v>
      </c>
      <c r="H21" s="15" t="s">
        <v>8</v>
      </c>
      <c r="I21" s="43" t="s">
        <v>115</v>
      </c>
      <c r="J21" s="67">
        <v>60048</v>
      </c>
      <c r="K21" s="67">
        <v>100608</v>
      </c>
      <c r="L21" s="67">
        <f>K21-J21</f>
        <v>40560</v>
      </c>
      <c r="M21" s="102"/>
    </row>
    <row r="22" spans="1:13" x14ac:dyDescent="0.25">
      <c r="A22" s="51">
        <v>15</v>
      </c>
      <c r="B22" s="10" t="s">
        <v>62</v>
      </c>
      <c r="C22" s="32" t="s">
        <v>63</v>
      </c>
      <c r="D22" s="117">
        <v>1521850</v>
      </c>
      <c r="E22" s="61">
        <v>90187</v>
      </c>
      <c r="F22" s="94">
        <f t="shared" si="0"/>
        <v>-1431663</v>
      </c>
      <c r="G22" s="86"/>
      <c r="H22" s="22"/>
      <c r="I22" s="42" t="s">
        <v>114</v>
      </c>
      <c r="J22" s="70"/>
      <c r="K22" s="70"/>
      <c r="L22" s="70"/>
      <c r="M22" s="96"/>
    </row>
    <row r="23" spans="1:13" s="6" customFormat="1" x14ac:dyDescent="0.25">
      <c r="A23" s="51">
        <v>16</v>
      </c>
      <c r="B23" s="10" t="s">
        <v>64</v>
      </c>
      <c r="C23" s="32" t="s">
        <v>65</v>
      </c>
      <c r="D23" s="117">
        <v>203277</v>
      </c>
      <c r="E23" s="61">
        <f>211671+516</f>
        <v>212187</v>
      </c>
      <c r="F23" s="94">
        <f t="shared" si="0"/>
        <v>8910</v>
      </c>
      <c r="G23" s="85">
        <v>7</v>
      </c>
      <c r="H23" s="15" t="s">
        <v>9</v>
      </c>
      <c r="I23" s="43" t="s">
        <v>116</v>
      </c>
      <c r="J23" s="67">
        <v>1018614</v>
      </c>
      <c r="K23" s="67">
        <f>314632-1398</f>
        <v>313234</v>
      </c>
      <c r="L23" s="67">
        <f>K23-J23</f>
        <v>-705380</v>
      </c>
      <c r="M23" s="102"/>
    </row>
    <row r="24" spans="1:13" s="6" customFormat="1" x14ac:dyDescent="0.25">
      <c r="A24" s="51">
        <v>17</v>
      </c>
      <c r="B24" s="10" t="s">
        <v>66</v>
      </c>
      <c r="C24" s="32" t="s">
        <v>67</v>
      </c>
      <c r="D24" s="117">
        <v>59234</v>
      </c>
      <c r="E24" s="61">
        <f>445359+21260</f>
        <v>466619</v>
      </c>
      <c r="F24" s="94">
        <f t="shared" si="0"/>
        <v>407385</v>
      </c>
      <c r="M24" s="102"/>
    </row>
    <row r="25" spans="1:13" x14ac:dyDescent="0.25">
      <c r="A25" s="51">
        <v>18</v>
      </c>
      <c r="B25" s="10" t="s">
        <v>68</v>
      </c>
      <c r="C25" s="32" t="s">
        <v>69</v>
      </c>
      <c r="D25" s="117">
        <v>180107</v>
      </c>
      <c r="E25" s="61">
        <v>100000</v>
      </c>
      <c r="F25" s="94">
        <f t="shared" si="0"/>
        <v>-80107</v>
      </c>
      <c r="G25" s="88">
        <v>8</v>
      </c>
      <c r="H25" s="11" t="s">
        <v>10</v>
      </c>
      <c r="I25" s="41" t="s">
        <v>11</v>
      </c>
      <c r="J25" s="60">
        <f>390812+3824456-3824456</f>
        <v>390812</v>
      </c>
      <c r="K25" s="60">
        <v>26636</v>
      </c>
      <c r="L25" s="60">
        <f>K25-J25</f>
        <v>-364176</v>
      </c>
      <c r="M25" s="78"/>
    </row>
    <row r="26" spans="1:13" x14ac:dyDescent="0.25">
      <c r="A26" s="51">
        <v>19</v>
      </c>
      <c r="B26" s="10" t="s">
        <v>70</v>
      </c>
      <c r="C26" s="32" t="s">
        <v>71</v>
      </c>
      <c r="D26" s="117">
        <v>450057</v>
      </c>
      <c r="E26" s="61">
        <v>90010</v>
      </c>
      <c r="F26" s="94">
        <f t="shared" si="0"/>
        <v>-360047</v>
      </c>
      <c r="G26" s="89"/>
      <c r="H26" s="13"/>
      <c r="I26" s="45"/>
      <c r="J26" s="62"/>
      <c r="K26" s="62"/>
      <c r="L26" s="62"/>
      <c r="M26" s="78"/>
    </row>
    <row r="27" spans="1:13" ht="16.5" thickBot="1" x14ac:dyDescent="0.3">
      <c r="A27" s="53">
        <v>20</v>
      </c>
      <c r="B27" s="23" t="s">
        <v>72</v>
      </c>
      <c r="C27" s="21" t="s">
        <v>73</v>
      </c>
      <c r="D27" s="119">
        <v>1784</v>
      </c>
      <c r="E27" s="64">
        <v>258813</v>
      </c>
      <c r="F27" s="96">
        <f t="shared" si="0"/>
        <v>257029</v>
      </c>
      <c r="G27" s="105">
        <v>9</v>
      </c>
      <c r="H27" s="106" t="s">
        <v>35</v>
      </c>
      <c r="I27" s="107" t="s">
        <v>7</v>
      </c>
      <c r="J27" s="108">
        <f>SUM(J18:J25)</f>
        <v>1469474</v>
      </c>
      <c r="K27" s="108">
        <f>SUM(K18:K25)</f>
        <v>828071</v>
      </c>
      <c r="L27" s="108">
        <f>K27-J27</f>
        <v>-641403</v>
      </c>
      <c r="M27" s="102"/>
    </row>
    <row r="28" spans="1:13" ht="16.5" thickBot="1" x14ac:dyDescent="0.3">
      <c r="A28" s="54">
        <v>21</v>
      </c>
      <c r="B28" s="25" t="s">
        <v>74</v>
      </c>
      <c r="C28" s="27" t="s">
        <v>75</v>
      </c>
      <c r="D28" s="120">
        <f>SUM(D20:D27)</f>
        <v>2854390</v>
      </c>
      <c r="E28" s="66">
        <f>SUM(E20:E27)</f>
        <v>2854617</v>
      </c>
      <c r="F28" s="97">
        <f t="shared" ref="F28" si="1">E28-D28</f>
        <v>227</v>
      </c>
      <c r="G28" s="87"/>
      <c r="H28" s="49"/>
      <c r="I28" s="44"/>
      <c r="J28" s="70"/>
      <c r="K28" s="70"/>
      <c r="L28" s="70"/>
      <c r="M28" s="104"/>
    </row>
    <row r="29" spans="1:13" ht="16.5" thickBot="1" x14ac:dyDescent="0.3">
      <c r="A29" s="52">
        <v>22</v>
      </c>
      <c r="B29" s="12" t="s">
        <v>82</v>
      </c>
      <c r="C29" s="34" t="s">
        <v>83</v>
      </c>
      <c r="D29" s="118">
        <v>35000</v>
      </c>
      <c r="E29" s="63">
        <v>60367</v>
      </c>
      <c r="F29" s="95">
        <f t="shared" si="0"/>
        <v>25367</v>
      </c>
      <c r="G29" s="87"/>
      <c r="H29" s="49"/>
      <c r="I29" s="44"/>
      <c r="J29" s="70"/>
      <c r="K29" s="70"/>
      <c r="L29" s="70"/>
      <c r="M29" s="104"/>
    </row>
    <row r="30" spans="1:13" s="27" customFormat="1" ht="16.5" thickBot="1" x14ac:dyDescent="0.3">
      <c r="A30" s="54">
        <v>23</v>
      </c>
      <c r="B30" s="25"/>
      <c r="C30" s="27" t="s">
        <v>121</v>
      </c>
      <c r="D30" s="120">
        <f>SUM(D11,D19,D28,D29)</f>
        <v>9128108</v>
      </c>
      <c r="E30" s="66">
        <f>SUM(E11,E19,E28,E29)</f>
        <v>10003240</v>
      </c>
      <c r="F30" s="97">
        <f t="shared" si="0"/>
        <v>875132</v>
      </c>
      <c r="G30" s="90">
        <v>10</v>
      </c>
      <c r="H30" s="26" t="s">
        <v>99</v>
      </c>
      <c r="I30" s="46" t="s">
        <v>108</v>
      </c>
      <c r="J30" s="65">
        <f>SUM(J9,J11,J14,J16,J27)</f>
        <v>8717152</v>
      </c>
      <c r="K30" s="65">
        <f>SUM(K9,K11,K14,K16,K27)</f>
        <v>9896689</v>
      </c>
      <c r="L30" s="65">
        <f t="shared" ref="L30:L46" si="2">K30-J30</f>
        <v>1179537</v>
      </c>
      <c r="M30" s="82">
        <f>E30-K30</f>
        <v>106551</v>
      </c>
    </row>
    <row r="31" spans="1:13" x14ac:dyDescent="0.25">
      <c r="A31" s="55">
        <v>24</v>
      </c>
      <c r="B31" s="14" t="s">
        <v>76</v>
      </c>
      <c r="C31" s="33" t="s">
        <v>77</v>
      </c>
      <c r="D31" s="121"/>
      <c r="E31" s="68"/>
      <c r="F31" s="98">
        <f t="shared" si="0"/>
        <v>0</v>
      </c>
      <c r="G31" s="85">
        <v>11</v>
      </c>
      <c r="H31" s="15" t="s">
        <v>12</v>
      </c>
      <c r="I31" s="43" t="s">
        <v>13</v>
      </c>
      <c r="J31" s="67">
        <v>1214128</v>
      </c>
      <c r="K31" s="67">
        <v>870005</v>
      </c>
      <c r="L31" s="67">
        <f t="shared" si="2"/>
        <v>-344123</v>
      </c>
      <c r="M31" s="76"/>
    </row>
    <row r="32" spans="1:13" x14ac:dyDescent="0.25">
      <c r="A32" s="51">
        <v>25</v>
      </c>
      <c r="B32" s="10" t="s">
        <v>78</v>
      </c>
      <c r="C32" s="32" t="s">
        <v>79</v>
      </c>
      <c r="D32" s="117">
        <v>1317259</v>
      </c>
      <c r="E32" s="61">
        <f>1326000+300000+100000</f>
        <v>1726000</v>
      </c>
      <c r="F32" s="94">
        <f t="shared" si="0"/>
        <v>408741</v>
      </c>
      <c r="G32" s="88">
        <v>12</v>
      </c>
      <c r="H32" s="11" t="s">
        <v>14</v>
      </c>
      <c r="I32" s="41" t="s">
        <v>15</v>
      </c>
      <c r="J32" s="60">
        <v>2180001</v>
      </c>
      <c r="K32" s="60">
        <v>6417863</v>
      </c>
      <c r="L32" s="60">
        <f t="shared" si="2"/>
        <v>4237862</v>
      </c>
      <c r="M32" s="78"/>
    </row>
    <row r="33" spans="1:13" ht="31.5" x14ac:dyDescent="0.25">
      <c r="A33" s="52">
        <v>26</v>
      </c>
      <c r="B33" s="12" t="s">
        <v>80</v>
      </c>
      <c r="C33" s="34" t="s">
        <v>81</v>
      </c>
      <c r="D33" s="118">
        <f>SUM(D31:D32)</f>
        <v>1317259</v>
      </c>
      <c r="E33" s="63">
        <f>SUM(E31:E32)</f>
        <v>1726000</v>
      </c>
      <c r="F33" s="95">
        <f t="shared" si="0"/>
        <v>408741</v>
      </c>
      <c r="G33" s="88">
        <v>13</v>
      </c>
      <c r="H33" s="11" t="s">
        <v>18</v>
      </c>
      <c r="I33" s="41" t="s">
        <v>19</v>
      </c>
      <c r="J33" s="60">
        <v>0</v>
      </c>
      <c r="K33" s="60">
        <v>34050</v>
      </c>
      <c r="L33" s="60">
        <f t="shared" si="2"/>
        <v>34050</v>
      </c>
      <c r="M33" s="78"/>
    </row>
    <row r="34" spans="1:13" s="6" customFormat="1" ht="31.5" x14ac:dyDescent="0.25">
      <c r="A34" s="52"/>
      <c r="B34" s="12"/>
      <c r="C34" s="34"/>
      <c r="D34" s="118"/>
      <c r="E34" s="63"/>
      <c r="F34" s="95"/>
      <c r="G34" s="88">
        <v>14</v>
      </c>
      <c r="H34" s="11" t="s">
        <v>20</v>
      </c>
      <c r="I34" s="41" t="s">
        <v>21</v>
      </c>
      <c r="J34" s="60">
        <v>58170</v>
      </c>
      <c r="K34" s="60">
        <v>209160</v>
      </c>
      <c r="L34" s="60">
        <f t="shared" si="2"/>
        <v>150990</v>
      </c>
      <c r="M34" s="79"/>
    </row>
    <row r="35" spans="1:13" ht="31.5" x14ac:dyDescent="0.25">
      <c r="A35" s="51">
        <v>27</v>
      </c>
      <c r="B35" s="10" t="s">
        <v>84</v>
      </c>
      <c r="C35" s="41" t="s">
        <v>85</v>
      </c>
      <c r="D35" s="117">
        <v>72985</v>
      </c>
      <c r="E35" s="61">
        <v>57925</v>
      </c>
      <c r="F35" s="94">
        <f t="shared" si="0"/>
        <v>-15060</v>
      </c>
      <c r="G35" s="88">
        <v>15</v>
      </c>
      <c r="H35" s="11" t="s">
        <v>22</v>
      </c>
      <c r="I35" s="41" t="s">
        <v>23</v>
      </c>
      <c r="J35" s="60"/>
      <c r="K35" s="60"/>
      <c r="L35" s="60">
        <f t="shared" si="2"/>
        <v>0</v>
      </c>
      <c r="M35" s="78"/>
    </row>
    <row r="36" spans="1:13" ht="31.5" x14ac:dyDescent="0.25">
      <c r="A36" s="51">
        <v>28</v>
      </c>
      <c r="B36" s="10" t="s">
        <v>86</v>
      </c>
      <c r="C36" s="32" t="s">
        <v>87</v>
      </c>
      <c r="D36" s="117">
        <v>369090</v>
      </c>
      <c r="E36" s="61">
        <v>200616</v>
      </c>
      <c r="F36" s="94">
        <f t="shared" si="0"/>
        <v>-168474</v>
      </c>
      <c r="G36" s="88">
        <v>16</v>
      </c>
      <c r="H36" s="11" t="s">
        <v>24</v>
      </c>
      <c r="I36" s="41" t="s">
        <v>25</v>
      </c>
      <c r="J36" s="60">
        <f>9460+3824456</f>
        <v>3833916</v>
      </c>
      <c r="K36" s="60">
        <f>1739434+100000</f>
        <v>1839434</v>
      </c>
      <c r="L36" s="60">
        <f t="shared" si="2"/>
        <v>-1994482</v>
      </c>
      <c r="M36" s="78"/>
    </row>
    <row r="37" spans="1:13" s="6" customFormat="1" x14ac:dyDescent="0.25">
      <c r="A37" s="52">
        <v>29</v>
      </c>
      <c r="B37" s="12" t="s">
        <v>88</v>
      </c>
      <c r="C37" s="34" t="s">
        <v>89</v>
      </c>
      <c r="D37" s="118">
        <f>SUM(D35:D36)</f>
        <v>442075</v>
      </c>
      <c r="E37" s="63">
        <f>SUM(E35:E36)</f>
        <v>258541</v>
      </c>
      <c r="F37" s="95">
        <f t="shared" si="0"/>
        <v>-183534</v>
      </c>
      <c r="G37" s="89">
        <v>17</v>
      </c>
      <c r="H37" s="13" t="s">
        <v>16</v>
      </c>
      <c r="I37" s="45" t="s">
        <v>17</v>
      </c>
      <c r="J37" s="62">
        <f>SUM(J33:J36)</f>
        <v>3892086</v>
      </c>
      <c r="K37" s="62">
        <f>SUM(K33:K36)</f>
        <v>2082644</v>
      </c>
      <c r="L37" s="62">
        <f t="shared" si="2"/>
        <v>-1809442</v>
      </c>
      <c r="M37" s="79"/>
    </row>
    <row r="38" spans="1:13" s="6" customFormat="1" ht="16.5" thickBot="1" x14ac:dyDescent="0.3">
      <c r="A38" s="53">
        <v>30</v>
      </c>
      <c r="B38" s="48"/>
      <c r="C38" s="39" t="s">
        <v>129</v>
      </c>
      <c r="D38" s="122">
        <f>SUM(D33,D37)</f>
        <v>1759334</v>
      </c>
      <c r="E38" s="113">
        <f t="shared" ref="E38" si="3">SUM(E33,E37)</f>
        <v>1984541</v>
      </c>
      <c r="F38" s="95">
        <f t="shared" si="0"/>
        <v>225207</v>
      </c>
      <c r="G38" s="91">
        <v>18</v>
      </c>
      <c r="H38" s="28" t="s">
        <v>100</v>
      </c>
      <c r="I38" s="47" t="s">
        <v>109</v>
      </c>
      <c r="J38" s="72">
        <f>SUM(J31,J32,J37)</f>
        <v>7286215</v>
      </c>
      <c r="K38" s="72">
        <f>SUM(K31,K32,K37)</f>
        <v>9370512</v>
      </c>
      <c r="L38" s="72">
        <f t="shared" si="2"/>
        <v>2084297</v>
      </c>
      <c r="M38" s="81">
        <f>E12+E33+E37-K38</f>
        <v>-6897352</v>
      </c>
    </row>
    <row r="39" spans="1:13" s="29" customFormat="1" ht="16.5" thickBot="1" x14ac:dyDescent="0.3">
      <c r="A39" s="54">
        <v>31</v>
      </c>
      <c r="B39" s="25" t="s">
        <v>90</v>
      </c>
      <c r="C39" s="27" t="s">
        <v>91</v>
      </c>
      <c r="D39" s="120">
        <f>SUM(D12,D30,D33,D37)</f>
        <v>10887442</v>
      </c>
      <c r="E39" s="66">
        <f>SUM(E12,E30,E33,E37)</f>
        <v>12476400</v>
      </c>
      <c r="F39" s="97">
        <f>E39-D39</f>
        <v>1588958</v>
      </c>
      <c r="G39" s="90">
        <v>19</v>
      </c>
      <c r="H39" s="26" t="s">
        <v>101</v>
      </c>
      <c r="I39" s="46" t="s">
        <v>110</v>
      </c>
      <c r="J39" s="65">
        <f>SUM(J30,J38)</f>
        <v>16003367</v>
      </c>
      <c r="K39" s="65">
        <f>SUM(K30,K38)</f>
        <v>19267201</v>
      </c>
      <c r="L39" s="65">
        <f t="shared" si="2"/>
        <v>3263834</v>
      </c>
      <c r="M39" s="82">
        <f>E39-K39</f>
        <v>-6790801</v>
      </c>
    </row>
    <row r="40" spans="1:13" x14ac:dyDescent="0.25">
      <c r="A40" s="57"/>
      <c r="B40" s="17"/>
      <c r="C40" s="38"/>
      <c r="D40" s="123"/>
      <c r="E40" s="71"/>
      <c r="F40" s="100"/>
      <c r="G40" s="92">
        <v>20</v>
      </c>
      <c r="H40" s="15" t="s">
        <v>28</v>
      </c>
      <c r="I40" s="43" t="s">
        <v>29</v>
      </c>
      <c r="J40" s="67">
        <v>461253</v>
      </c>
      <c r="K40" s="67">
        <v>486411</v>
      </c>
      <c r="L40" s="67">
        <f t="shared" si="2"/>
        <v>25158</v>
      </c>
      <c r="M40" s="76"/>
    </row>
    <row r="41" spans="1:13" s="6" customFormat="1" x14ac:dyDescent="0.25">
      <c r="A41" s="55"/>
      <c r="B41" s="48"/>
      <c r="C41" s="39"/>
      <c r="D41" s="124"/>
      <c r="E41" s="69"/>
      <c r="F41" s="99"/>
      <c r="G41" s="88">
        <v>21</v>
      </c>
      <c r="H41" s="11" t="s">
        <v>30</v>
      </c>
      <c r="I41" s="41" t="s">
        <v>31</v>
      </c>
      <c r="J41" s="60">
        <v>172822</v>
      </c>
      <c r="K41" s="60">
        <v>0</v>
      </c>
      <c r="L41" s="60">
        <f t="shared" si="2"/>
        <v>-172822</v>
      </c>
      <c r="M41" s="79"/>
    </row>
    <row r="42" spans="1:13" ht="31.5" x14ac:dyDescent="0.25">
      <c r="A42" s="51">
        <v>32</v>
      </c>
      <c r="B42" s="10" t="s">
        <v>92</v>
      </c>
      <c r="C42" s="32" t="s">
        <v>93</v>
      </c>
      <c r="D42" s="117">
        <v>5750000</v>
      </c>
      <c r="E42" s="61">
        <f>5700000+1000000+12425+15000+549982-195</f>
        <v>7277212</v>
      </c>
      <c r="F42" s="94">
        <f>E42-D42</f>
        <v>1527212</v>
      </c>
      <c r="G42" s="88">
        <v>22</v>
      </c>
      <c r="H42" s="11" t="s">
        <v>32</v>
      </c>
      <c r="I42" s="41" t="s">
        <v>111</v>
      </c>
      <c r="J42" s="60">
        <v>3631606</v>
      </c>
      <c r="K42" s="60">
        <f>4521278+5518+25000+12528+22500+10624+4801+2400+6350+3870+8951+6342-4000+1830+6131</f>
        <v>4634123</v>
      </c>
      <c r="L42" s="60">
        <f t="shared" si="2"/>
        <v>1002517</v>
      </c>
      <c r="M42" s="78"/>
    </row>
    <row r="43" spans="1:13" ht="31.5" x14ac:dyDescent="0.25">
      <c r="A43" s="51">
        <v>33</v>
      </c>
      <c r="B43" s="10" t="s">
        <v>94</v>
      </c>
      <c r="C43" s="32" t="s">
        <v>95</v>
      </c>
      <c r="D43" s="117">
        <v>3657535</v>
      </c>
      <c r="E43" s="61">
        <v>4764532</v>
      </c>
      <c r="F43" s="94">
        <f>E43-D43</f>
        <v>1106997</v>
      </c>
      <c r="G43" s="88">
        <v>23</v>
      </c>
      <c r="H43" s="11" t="s">
        <v>32</v>
      </c>
      <c r="I43" s="41" t="s">
        <v>112</v>
      </c>
      <c r="J43" s="60">
        <v>25929</v>
      </c>
      <c r="K43" s="60">
        <f>110754+229+3014-4500+3745-3564+415+14269+6047</f>
        <v>130409</v>
      </c>
      <c r="L43" s="60">
        <f t="shared" si="2"/>
        <v>104480</v>
      </c>
      <c r="M43" s="78"/>
    </row>
    <row r="44" spans="1:13" x14ac:dyDescent="0.25">
      <c r="A44" s="51"/>
      <c r="B44" s="10"/>
      <c r="C44" s="32"/>
      <c r="D44" s="117"/>
      <c r="E44" s="61"/>
      <c r="F44" s="94"/>
      <c r="G44" s="88">
        <v>24</v>
      </c>
      <c r="H44" s="11" t="s">
        <v>33</v>
      </c>
      <c r="I44" s="41" t="s">
        <v>34</v>
      </c>
      <c r="J44" s="60"/>
      <c r="K44" s="60"/>
      <c r="L44" s="60">
        <f t="shared" si="2"/>
        <v>0</v>
      </c>
      <c r="M44" s="78"/>
    </row>
    <row r="45" spans="1:13" s="6" customFormat="1" ht="16.5" thickBot="1" x14ac:dyDescent="0.3">
      <c r="A45" s="56">
        <v>34</v>
      </c>
      <c r="B45" s="16" t="s">
        <v>96</v>
      </c>
      <c r="C45" s="35" t="s">
        <v>97</v>
      </c>
      <c r="D45" s="125">
        <f>SUM(D42:D43)</f>
        <v>9407535</v>
      </c>
      <c r="E45" s="73">
        <f>SUM(E42:E43)</f>
        <v>12041744</v>
      </c>
      <c r="F45" s="101">
        <f>E45-D45</f>
        <v>2634209</v>
      </c>
      <c r="G45" s="91">
        <v>25</v>
      </c>
      <c r="H45" s="28" t="s">
        <v>26</v>
      </c>
      <c r="I45" s="47" t="s">
        <v>27</v>
      </c>
      <c r="J45" s="72">
        <f>SUM(J40:J44)</f>
        <v>4291610</v>
      </c>
      <c r="K45" s="72">
        <f>SUM(K40:K44)</f>
        <v>5250943</v>
      </c>
      <c r="L45" s="72">
        <f t="shared" si="2"/>
        <v>959333</v>
      </c>
      <c r="M45" s="81">
        <f>E45-K45</f>
        <v>6790801</v>
      </c>
    </row>
    <row r="46" spans="1:13" s="27" customFormat="1" ht="16.5" thickBot="1" x14ac:dyDescent="0.3">
      <c r="A46" s="54">
        <v>35</v>
      </c>
      <c r="B46" s="25"/>
      <c r="C46" s="27" t="s">
        <v>98</v>
      </c>
      <c r="D46" s="120">
        <f>SUM(D39,D45)</f>
        <v>20294977</v>
      </c>
      <c r="E46" s="66">
        <f>SUM(E39,E45)</f>
        <v>24518144</v>
      </c>
      <c r="F46" s="97">
        <f>E46-D46</f>
        <v>4223167</v>
      </c>
      <c r="G46" s="90">
        <v>26</v>
      </c>
      <c r="H46" s="26"/>
      <c r="I46" s="46" t="s">
        <v>113</v>
      </c>
      <c r="J46" s="65">
        <f>SUM(J39,J45)</f>
        <v>20294977</v>
      </c>
      <c r="K46" s="65">
        <f>SUM(K39,K45)</f>
        <v>24518144</v>
      </c>
      <c r="L46" s="65">
        <f t="shared" si="2"/>
        <v>4223167</v>
      </c>
      <c r="M46" s="82">
        <f>E46-K46</f>
        <v>0</v>
      </c>
    </row>
    <row r="49" spans="1:13" x14ac:dyDescent="0.25">
      <c r="M49" s="103"/>
    </row>
    <row r="50" spans="1:13" s="6" customFormat="1" x14ac:dyDescent="0.25">
      <c r="A50" s="30"/>
      <c r="D50" s="126"/>
      <c r="G50" s="30"/>
      <c r="H50" s="4"/>
      <c r="I50" s="5"/>
    </row>
    <row r="53" spans="1:13" s="6" customFormat="1" x14ac:dyDescent="0.25">
      <c r="A53" s="30"/>
      <c r="D53" s="126"/>
      <c r="G53" s="30"/>
      <c r="H53" s="4"/>
      <c r="I53" s="5"/>
    </row>
    <row r="58" spans="1:13" s="6" customFormat="1" x14ac:dyDescent="0.25">
      <c r="A58" s="30"/>
      <c r="D58" s="126"/>
      <c r="G58" s="30"/>
      <c r="H58" s="4"/>
      <c r="I58" s="5"/>
    </row>
    <row r="59" spans="1:13" s="6" customFormat="1" x14ac:dyDescent="0.25">
      <c r="A59" s="30"/>
      <c r="D59" s="126"/>
      <c r="G59" s="30"/>
    </row>
    <row r="68" spans="1:9" s="6" customFormat="1" x14ac:dyDescent="0.25">
      <c r="A68" s="30"/>
      <c r="D68" s="126"/>
      <c r="G68" s="30"/>
    </row>
    <row r="69" spans="1:9" x14ac:dyDescent="0.25">
      <c r="H69" s="3"/>
      <c r="I69" s="3"/>
    </row>
    <row r="70" spans="1:9" x14ac:dyDescent="0.25">
      <c r="H70" s="3"/>
      <c r="I70" s="3"/>
    </row>
    <row r="71" spans="1:9" x14ac:dyDescent="0.25">
      <c r="H71" s="3"/>
      <c r="I71" s="3"/>
    </row>
    <row r="72" spans="1:9" s="6" customFormat="1" x14ac:dyDescent="0.25">
      <c r="A72" s="30"/>
      <c r="D72" s="126"/>
      <c r="G72" s="30"/>
    </row>
    <row r="73" spans="1:9" s="6" customFormat="1" x14ac:dyDescent="0.25">
      <c r="A73" s="30"/>
      <c r="D73" s="126"/>
      <c r="G73" s="30"/>
    </row>
    <row r="74" spans="1:9" s="6" customFormat="1" x14ac:dyDescent="0.25">
      <c r="A74" s="30"/>
      <c r="D74" s="126"/>
      <c r="G74" s="30"/>
    </row>
    <row r="75" spans="1:9" s="6" customFormat="1" x14ac:dyDescent="0.25">
      <c r="A75" s="30"/>
      <c r="D75" s="126"/>
      <c r="G75" s="30"/>
    </row>
    <row r="76" spans="1:9" x14ac:dyDescent="0.25">
      <c r="H76" s="3"/>
      <c r="I76" s="3"/>
    </row>
    <row r="77" spans="1:9" x14ac:dyDescent="0.25">
      <c r="H77" s="3"/>
      <c r="I77" s="3"/>
    </row>
    <row r="78" spans="1:9" x14ac:dyDescent="0.25">
      <c r="H78" s="3"/>
      <c r="I78" s="3"/>
    </row>
    <row r="79" spans="1:9" x14ac:dyDescent="0.25">
      <c r="H79" s="3"/>
      <c r="I79" s="3"/>
    </row>
    <row r="80" spans="1:9" s="6" customFormat="1" x14ac:dyDescent="0.25">
      <c r="A80" s="30"/>
      <c r="D80" s="126"/>
      <c r="G80" s="30"/>
    </row>
    <row r="81" spans="1:9" s="6" customFormat="1" x14ac:dyDescent="0.25">
      <c r="A81" s="30"/>
      <c r="D81" s="126"/>
      <c r="G81" s="30"/>
    </row>
    <row r="82" spans="1:9" s="6" customFormat="1" x14ac:dyDescent="0.25">
      <c r="A82" s="30"/>
      <c r="D82" s="126"/>
      <c r="G82" s="30"/>
    </row>
    <row r="83" spans="1:9" x14ac:dyDescent="0.25">
      <c r="H83" s="3"/>
      <c r="I83" s="3"/>
    </row>
    <row r="86" spans="1:9" s="9" customFormat="1" x14ac:dyDescent="0.25">
      <c r="A86" s="59"/>
      <c r="D86" s="127"/>
      <c r="G86" s="59"/>
      <c r="H86" s="7"/>
      <c r="I86" s="8"/>
    </row>
    <row r="90" spans="1:9" x14ac:dyDescent="0.25">
      <c r="H90" s="3"/>
      <c r="I90" s="3"/>
    </row>
    <row r="91" spans="1:9" x14ac:dyDescent="0.25">
      <c r="H91" s="3"/>
      <c r="I91" s="3"/>
    </row>
    <row r="92" spans="1:9" x14ac:dyDescent="0.25">
      <c r="H92" s="3"/>
      <c r="I92" s="3"/>
    </row>
    <row r="93" spans="1:9" x14ac:dyDescent="0.25">
      <c r="H93" s="3"/>
      <c r="I93" s="3"/>
    </row>
    <row r="94" spans="1:9" s="6" customFormat="1" x14ac:dyDescent="0.25">
      <c r="A94" s="30"/>
      <c r="D94" s="126"/>
      <c r="G94" s="30"/>
    </row>
  </sheetData>
  <mergeCells count="4">
    <mergeCell ref="H10:H11"/>
    <mergeCell ref="A2:M2"/>
    <mergeCell ref="A3:M3"/>
    <mergeCell ref="A1:M1"/>
  </mergeCells>
  <printOptions horizontalCentered="1"/>
  <pageMargins left="0" right="0" top="0.74803149606299213" bottom="0" header="0.31496062992125984" footer="0.31496062992125984"/>
  <pageSetup paperSize="9" scale="59" orientation="landscape" r:id="rId1"/>
  <headerFooter>
    <oddHeader>&amp;R20. számú táblázat a .../2014. (...) önkormányzati rendelethez
 a 2/2014. (II. 12.) rendelet 22.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Átrendezett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2014-08-18T07:43:11Z</dcterms:modified>
</cp:coreProperties>
</file>