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7680"/>
  </bookViews>
  <sheets>
    <sheet name="Munka1" sheetId="1" r:id="rId1"/>
  </sheets>
  <definedNames>
    <definedName name="_xlnm.Print_Area" localSheetId="0">Munka1!$B$1:$T$46</definedName>
  </definedNames>
  <calcPr calcId="145621"/>
</workbook>
</file>

<file path=xl/calcChain.xml><?xml version="1.0" encoding="utf-8"?>
<calcChain xmlns="http://schemas.openxmlformats.org/spreadsheetml/2006/main">
  <c r="D17" i="1" l="1"/>
  <c r="G17" i="1" l="1"/>
  <c r="F17" i="1"/>
  <c r="E17" i="1"/>
  <c r="G14" i="1" l="1"/>
  <c r="F14" i="1"/>
  <c r="E14" i="1"/>
  <c r="D14" i="1"/>
  <c r="D16" i="1" l="1"/>
  <c r="E16" i="1" s="1"/>
  <c r="F16" i="1" s="1"/>
  <c r="G16" i="1" s="1"/>
  <c r="H17" i="1" l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H16" i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H14" i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D21" i="1" l="1"/>
  <c r="D22" i="1" s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D31" i="1"/>
  <c r="T31" i="1" s="1"/>
  <c r="T38" i="1"/>
  <c r="T37" i="1"/>
  <c r="T36" i="1"/>
  <c r="T35" i="1"/>
  <c r="T34" i="1"/>
  <c r="T33" i="1"/>
  <c r="T32" i="1"/>
  <c r="T30" i="1"/>
  <c r="T29" i="1"/>
  <c r="T28" i="1"/>
  <c r="T27" i="1"/>
  <c r="T26" i="1"/>
  <c r="T25" i="1"/>
  <c r="T20" i="1"/>
  <c r="T19" i="1"/>
  <c r="T18" i="1"/>
  <c r="T17" i="1"/>
  <c r="T16" i="1"/>
  <c r="T15" i="1"/>
  <c r="T14" i="1"/>
  <c r="G21" i="1"/>
  <c r="G22" i="1" s="1"/>
  <c r="H21" i="1"/>
  <c r="H22" i="1" s="1"/>
  <c r="I21" i="1"/>
  <c r="I22" i="1" s="1"/>
  <c r="J21" i="1"/>
  <c r="J22" i="1" s="1"/>
  <c r="K21" i="1"/>
  <c r="K22" i="1" s="1"/>
  <c r="L21" i="1"/>
  <c r="L22" i="1" s="1"/>
  <c r="M21" i="1"/>
  <c r="M22" i="1" s="1"/>
  <c r="N21" i="1"/>
  <c r="N22" i="1" s="1"/>
  <c r="O21" i="1"/>
  <c r="O22" i="1" s="1"/>
  <c r="P21" i="1"/>
  <c r="P22" i="1" s="1"/>
  <c r="Q21" i="1"/>
  <c r="Q22" i="1" s="1"/>
  <c r="R21" i="1"/>
  <c r="R22" i="1" s="1"/>
  <c r="S21" i="1"/>
  <c r="S22" i="1" s="1"/>
  <c r="F21" i="1"/>
  <c r="F22" i="1" s="1"/>
  <c r="E21" i="1"/>
  <c r="T21" i="1" l="1"/>
  <c r="E22" i="1"/>
  <c r="T22" i="1" l="1"/>
  <c r="T24" i="1"/>
  <c r="O23" i="1"/>
  <c r="O39" i="1" s="1"/>
  <c r="O40" i="1" s="1"/>
  <c r="K23" i="1"/>
  <c r="K39" i="1" s="1"/>
  <c r="K40" i="1" s="1"/>
  <c r="F23" i="1"/>
  <c r="F39" i="1" s="1"/>
  <c r="F40" i="1" s="1"/>
  <c r="N23" i="1"/>
  <c r="N39" i="1" s="1"/>
  <c r="N40" i="1" s="1"/>
  <c r="J23" i="1"/>
  <c r="J39" i="1" s="1"/>
  <c r="J40" i="1" s="1"/>
  <c r="S23" i="1"/>
  <c r="S39" i="1" s="1"/>
  <c r="S40" i="1" s="1"/>
  <c r="Q23" i="1"/>
  <c r="Q39" i="1" s="1"/>
  <c r="Q40" i="1" s="1"/>
  <c r="M23" i="1"/>
  <c r="M39" i="1" s="1"/>
  <c r="M40" i="1" s="1"/>
  <c r="I23" i="1"/>
  <c r="I39" i="1" s="1"/>
  <c r="I40" i="1" s="1"/>
  <c r="G23" i="1"/>
  <c r="G39" i="1" s="1"/>
  <c r="G40" i="1" s="1"/>
  <c r="R23" i="1"/>
  <c r="R39" i="1" s="1"/>
  <c r="R40" i="1" s="1"/>
  <c r="D23" i="1"/>
  <c r="D39" i="1"/>
  <c r="D40" i="1" s="1"/>
  <c r="P23" i="1"/>
  <c r="P39" i="1" s="1"/>
  <c r="P40" i="1" s="1"/>
  <c r="L23" i="1"/>
  <c r="L39" i="1" s="1"/>
  <c r="L40" i="1" s="1"/>
  <c r="H23" i="1"/>
  <c r="H39" i="1" s="1"/>
  <c r="H40" i="1" s="1"/>
  <c r="E23" i="1"/>
  <c r="E39" i="1" s="1"/>
  <c r="E40" i="1" s="1"/>
  <c r="T40" i="1" l="1"/>
  <c r="T39" i="1"/>
  <c r="T23" i="1"/>
</calcChain>
</file>

<file path=xl/sharedStrings.xml><?xml version="1.0" encoding="utf-8"?>
<sst xmlns="http://schemas.openxmlformats.org/spreadsheetml/2006/main" count="82" uniqueCount="75">
  <si>
    <t>Megnevezés</t>
  </si>
  <si>
    <t>tárgyév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</si>
  <si>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</si>
  <si>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</si>
  <si>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</si>
  <si>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</si>
  <si>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</si>
  <si>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</si>
  <si>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</si>
  <si>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</si>
  <si>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</si>
  <si>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</si>
  <si>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</si>
  <si>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</si>
  <si>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</si>
  <si>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</si>
  <si>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</si>
  <si>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</si>
  <si>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</si>
  <si>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</si>
  <si>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</si>
  <si>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</si>
  <si>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</si>
  <si>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</si>
  <si>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</si>
  <si>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</si>
  <si>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</si>
  <si>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</si>
  <si>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</si>
  <si>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</si>
  <si>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Osztalékok, koncessziós díjak</t>
  </si>
  <si>
    <t>Díjak, pótlékok, bírságok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</si>
  <si>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</si>
  <si>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</si>
  <si>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</si>
  <si>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</si>
  <si>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</si>
  <si>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</si>
  <si>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</si>
  <si>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</si>
  <si>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</si>
  <si>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</si>
  <si>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</si>
  <si>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</si>
  <si>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</si>
  <si>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2  A tárgyévet követő 3. évtől a futamidő végéig változatlan összeggel.</t>
  </si>
  <si>
    <t>3  Az adósságot keletkeztető ügyletekből eredő fizetési kötelezettségek, amibe nem számítandó bele a likvid hitelből és reorganizációs hitelből eredő, de beleszámítandó a kezességvállalásból eredő fizetési kötelezettség.</t>
  </si>
  <si>
    <t>2014. év</t>
  </si>
  <si>
    <t>2015. év</t>
  </si>
  <si>
    <t>2016. év</t>
  </si>
  <si>
    <t>2017. év</t>
  </si>
  <si>
    <t>2018. év</t>
  </si>
  <si>
    <t>2019. év</t>
  </si>
  <si>
    <t>2020. év</t>
  </si>
  <si>
    <t>2021. év</t>
  </si>
  <si>
    <t>2022. év</t>
  </si>
  <si>
    <t>2023. év</t>
  </si>
  <si>
    <t>2024. év</t>
  </si>
  <si>
    <t>2025. év</t>
  </si>
  <si>
    <t>2026. év</t>
  </si>
  <si>
    <t>2027. év</t>
  </si>
  <si>
    <t>2028. év</t>
  </si>
  <si>
    <t>2029. év</t>
  </si>
  <si>
    <t>Összesen</t>
  </si>
  <si>
    <t>Saját bevétel és adósságot keletkeztető ügyletből eredő fizetési kötelezettség a tárgyévet követő években</t>
  </si>
  <si>
    <t>ezer forintban</t>
  </si>
  <si>
    <r>
      <t>Saját bevételek (08. sor) 50%-a</t>
    </r>
    <r>
      <rPr>
        <b/>
        <vertAlign val="superscript"/>
        <sz val="11"/>
        <color theme="1"/>
        <rFont val="Times New Roman"/>
        <family val="1"/>
        <charset val="238"/>
      </rPr>
      <t>2</t>
    </r>
  </si>
  <si>
    <r>
      <t>Elöző év(ek)ben keletkezett tárgyévet terhelő fizetési kötelezettség</t>
    </r>
    <r>
      <rPr>
        <b/>
        <vertAlign val="superscript"/>
        <sz val="11"/>
        <color theme="1"/>
        <rFont val="Times New Roman"/>
        <family val="1"/>
        <charset val="238"/>
      </rPr>
      <t>3</t>
    </r>
    <r>
      <rPr>
        <b/>
        <sz val="11"/>
        <color theme="1"/>
        <rFont val="Times New Roman"/>
        <family val="1"/>
        <charset val="238"/>
      </rPr>
      <t xml:space="preserve"> (11+….+17)</t>
    </r>
  </si>
  <si>
    <r>
      <t>Tárgyévben keletkezett, illetve keletkező, tárgyévet terhelő fizetési kötelezettség</t>
    </r>
    <r>
      <rPr>
        <b/>
        <vertAlign val="superscript"/>
        <sz val="11"/>
        <color theme="1"/>
        <rFont val="Times New Roman"/>
        <family val="1"/>
        <charset val="238"/>
      </rPr>
      <t>3</t>
    </r>
    <r>
      <rPr>
        <b/>
        <sz val="11"/>
        <color theme="1"/>
        <rFont val="Times New Roman"/>
        <family val="1"/>
        <charset val="238"/>
      </rPr>
      <t xml:space="preserve"> (19+...+25)</t>
    </r>
  </si>
  <si>
    <t>4. számú melléklet az előterjesztéshez</t>
  </si>
  <si>
    <r>
      <t>Az önkormányzat adósságot keletkeztető ügyleteiből eredő fizetési kötelezettség bemutatása</t>
    </r>
    <r>
      <rPr>
        <b/>
        <vertAlign val="superscript"/>
        <sz val="11"/>
        <color theme="1"/>
        <rFont val="Times New Roman"/>
        <family val="1"/>
        <charset val="238"/>
      </rPr>
      <t>1</t>
    </r>
  </si>
  <si>
    <r>
      <t>Saját bevételek (01+…+07)</t>
    </r>
    <r>
      <rPr>
        <b/>
        <vertAlign val="superscript"/>
        <sz val="11"/>
        <color theme="1"/>
        <rFont val="Times New Roman"/>
        <family val="1"/>
        <charset val="238"/>
      </rPr>
      <t>2</t>
    </r>
  </si>
  <si>
    <t>1  A saját bevételeket és fizetési kötelezettségeket az ügylet futamidejének végéig be kell mutatni, évenkénti bontásban.</t>
  </si>
  <si>
    <t>19=3+…+18</t>
  </si>
  <si>
    <t>Sorszám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</si>
</sst>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right"/>
    </xf>
    <xf numFmtId="0" fontId="3" fillId="0" borderId="0" xfId="0" applyFont="1"/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/>
    <xf numFmtId="3" fontId="1" fillId="0" borderId="1" xfId="0" applyNumberFormat="1" applyFont="1" applyBorder="1" applyAlignment="1"/>
    <xf numFmtId="3" fontId="1" fillId="0" borderId="10" xfId="0" applyNumberFormat="1" applyFont="1" applyBorder="1" applyAlignment="1"/>
    <xf numFmtId="0" fontId="3" fillId="0" borderId="9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/>
    </xf>
    <xf numFmtId="3" fontId="3" fillId="0" borderId="1" xfId="0" applyNumberFormat="1" applyFont="1" applyFill="1" applyBorder="1" applyAlignment="1"/>
    <xf numFmtId="3" fontId="3" fillId="0" borderId="1" xfId="0" applyNumberFormat="1" applyFont="1" applyBorder="1" applyAlignment="1"/>
    <xf numFmtId="3" fontId="3" fillId="0" borderId="10" xfId="0" applyNumberFormat="1" applyFont="1" applyBorder="1" applyAlignment="1"/>
    <xf numFmtId="49" fontId="1" fillId="0" borderId="0" xfId="0" applyNumberFormat="1" applyFont="1" applyAlignment="1">
      <alignment horizontal="center"/>
    </xf>
    <xf numFmtId="0" fontId="3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/>
    <xf numFmtId="0" fontId="3" fillId="0" borderId="12" xfId="0" applyFont="1" applyBorder="1" applyAlignment="1">
      <alignment vertical="top" wrapText="1"/>
    </xf>
    <xf numFmtId="49" fontId="3" fillId="0" borderId="13" xfId="0" applyNumberFormat="1" applyFont="1" applyBorder="1" applyAlignment="1">
      <alignment horizontal="center"/>
    </xf>
    <xf numFmtId="3" fontId="3" fillId="0" borderId="13" xfId="0" applyNumberFormat="1" applyFont="1" applyFill="1" applyBorder="1" applyAlignment="1"/>
    <xf numFmtId="3" fontId="3" fillId="0" borderId="13" xfId="0" applyNumberFormat="1" applyFont="1" applyBorder="1" applyAlignment="1"/>
    <xf numFmtId="3" fontId="3" fillId="0" borderId="14" xfId="0" applyNumberFormat="1" applyFont="1" applyBorder="1" applyAlignment="1"/>
    <xf numFmtId="0" fontId="1" fillId="0" borderId="12" xfId="0" applyFont="1" applyBorder="1" applyAlignment="1">
      <alignment vertical="top" wrapText="1"/>
    </xf>
    <xf numFmtId="49" fontId="1" fillId="0" borderId="13" xfId="0" applyNumberFormat="1" applyFont="1" applyBorder="1" applyAlignment="1">
      <alignment horizontal="center"/>
    </xf>
    <xf numFmtId="3" fontId="1" fillId="0" borderId="13" xfId="0" applyNumberFormat="1" applyFont="1" applyBorder="1" applyAlignment="1"/>
    <xf numFmtId="3" fontId="1" fillId="0" borderId="14" xfId="0" applyNumberFormat="1" applyFont="1" applyBorder="1" applyAlignment="1"/>
    <xf numFmtId="0" fontId="1" fillId="0" borderId="7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/>
    </xf>
    <xf numFmtId="3" fontId="1" fillId="0" borderId="2" xfId="0" applyNumberFormat="1" applyFont="1" applyFill="1" applyBorder="1" applyAlignment="1"/>
    <xf numFmtId="3" fontId="1" fillId="0" borderId="2" xfId="0" applyNumberFormat="1" applyFont="1" applyBorder="1" applyAlignment="1"/>
    <xf numFmtId="3" fontId="1" fillId="0" borderId="8" xfId="0" applyNumberFormat="1" applyFont="1" applyBorder="1" applyAlignment="1"/>
    <xf numFmtId="0" fontId="3" fillId="0" borderId="15" xfId="0" applyFont="1" applyBorder="1" applyAlignment="1">
      <alignment vertical="center" wrapText="1"/>
    </xf>
    <xf numFmtId="49" fontId="3" fillId="0" borderId="16" xfId="0" applyNumberFormat="1" applyFont="1" applyBorder="1" applyAlignment="1">
      <alignment horizontal="center" vertical="center"/>
    </xf>
    <xf numFmtId="3" fontId="3" fillId="0" borderId="16" xfId="0" applyNumberFormat="1" applyFont="1" applyFill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0" xfId="0" applyFont="1" applyBorder="1"/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/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3" fontId="1" fillId="0" borderId="13" xfId="0" applyNumberFormat="1" applyFont="1" applyFill="1" applyBorder="1" applyAlignment="1"/>
    <xf numFmtId="3" fontId="3" fillId="0" borderId="0" xfId="0" applyNumberFormat="1" applyFont="1" applyFill="1" applyBorder="1" applyAlignment="1"/>
    <xf numFmtId="3" fontId="6" fillId="0" borderId="1" xfId="0" applyNumberFormat="1" applyFont="1" applyFill="1" applyBorder="1" applyAlignment="1"/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32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5.42578125" style="1" customWidth="1"/>
    <col min="2" max="2" width="54.5703125" style="1" bestFit="1" customWidth="1"/>
    <col min="3" max="3" width="9.42578125" style="44" bestFit="1" customWidth="1"/>
    <col min="4" max="6" width="10.140625" style="1" bestFit="1" customWidth="1"/>
    <col min="7" max="7" width="10.140625" style="47" bestFit="1" customWidth="1"/>
    <col min="8" max="19" width="10.140625" style="1" bestFit="1" customWidth="1"/>
    <col min="20" max="20" width="12.5703125" style="1" bestFit="1" customWidth="1"/>
    <col min="21" max="16384" width="9.140625" style="1"/>
  </cols>
  <sheetData>
    <row r="1" spans="2:20" x14ac:dyDescent="0.25">
      <c r="R1" s="65" t="s">
        <v>69</v>
      </c>
      <c r="S1" s="65"/>
      <c r="T1" s="65"/>
    </row>
    <row r="2" spans="2:20" x14ac:dyDescent="0.25">
      <c r="S2" s="43"/>
      <c r="T2" s="43"/>
    </row>
    <row r="3" spans="2:20" x14ac:dyDescent="0.25">
      <c r="S3" s="43"/>
      <c r="T3" s="43"/>
    </row>
    <row r="4" spans="2:20" x14ac:dyDescent="0.25"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6" spans="2:20" ht="17.25" x14ac:dyDescent="0.25">
      <c r="B6" s="64" t="s">
        <v>70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</row>
    <row r="8" spans="2:20" x14ac:dyDescent="0.25">
      <c r="B8" s="41"/>
      <c r="C8" s="46"/>
      <c r="D8" s="63"/>
      <c r="E8" s="63"/>
      <c r="F8" s="63"/>
      <c r="G8" s="63"/>
      <c r="H8" s="41"/>
      <c r="I8" s="63"/>
      <c r="J8" s="63"/>
      <c r="K8" s="63"/>
      <c r="L8" s="41"/>
      <c r="M8" s="63"/>
      <c r="N8" s="63"/>
      <c r="O8" s="63"/>
    </row>
    <row r="9" spans="2:20" x14ac:dyDescent="0.25">
      <c r="B9" s="44"/>
      <c r="D9" s="62"/>
      <c r="E9" s="62"/>
      <c r="F9" s="62"/>
      <c r="G9" s="62"/>
      <c r="I9" s="62"/>
      <c r="J9" s="62"/>
      <c r="K9" s="62"/>
      <c r="M9" s="63"/>
      <c r="N9" s="63"/>
      <c r="O9" s="63"/>
    </row>
    <row r="10" spans="2:20" ht="15.75" thickBot="1" x14ac:dyDescent="0.3">
      <c r="T10" s="43" t="s">
        <v>65</v>
      </c>
    </row>
    <row r="11" spans="2:20" s="45" customFormat="1" ht="14.25" x14ac:dyDescent="0.2">
      <c r="B11" s="57" t="s">
        <v>0</v>
      </c>
      <c r="C11" s="59" t="s">
        <v>74</v>
      </c>
      <c r="D11" s="42" t="s">
        <v>1</v>
      </c>
      <c r="E11" s="54" t="s">
        <v>64</v>
      </c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5" t="s">
        <v>63</v>
      </c>
    </row>
    <row r="12" spans="2:20" s="3" customFormat="1" ht="14.25" x14ac:dyDescent="0.2">
      <c r="B12" s="58"/>
      <c r="C12" s="60"/>
      <c r="D12" s="2" t="s">
        <v>47</v>
      </c>
      <c r="E12" s="2" t="s">
        <v>48</v>
      </c>
      <c r="F12" s="2" t="s">
        <v>49</v>
      </c>
      <c r="G12" s="48" t="s">
        <v>50</v>
      </c>
      <c r="H12" s="2" t="s">
        <v>51</v>
      </c>
      <c r="I12" s="2" t="s">
        <v>52</v>
      </c>
      <c r="J12" s="2" t="s">
        <v>53</v>
      </c>
      <c r="K12" s="2" t="s">
        <v>54</v>
      </c>
      <c r="L12" s="2" t="s">
        <v>55</v>
      </c>
      <c r="M12" s="2" t="s">
        <v>56</v>
      </c>
      <c r="N12" s="2" t="s">
        <v>57</v>
      </c>
      <c r="O12" s="2" t="s">
        <v>58</v>
      </c>
      <c r="P12" s="2" t="s">
        <v>59</v>
      </c>
      <c r="Q12" s="2" t="s">
        <v>60</v>
      </c>
      <c r="R12" s="2" t="s">
        <v>61</v>
      </c>
      <c r="S12" s="2" t="s">
        <v>62</v>
      </c>
      <c r="T12" s="56"/>
    </row>
    <row r="13" spans="2:20" s="44" customFormat="1" x14ac:dyDescent="0.25">
      <c r="B13" s="4">
        <v>1</v>
      </c>
      <c r="C13" s="5">
        <v>2</v>
      </c>
      <c r="D13" s="5">
        <v>3</v>
      </c>
      <c r="E13" s="5">
        <v>4</v>
      </c>
      <c r="F13" s="5">
        <v>5</v>
      </c>
      <c r="G13" s="49">
        <v>6</v>
      </c>
      <c r="H13" s="5">
        <v>7</v>
      </c>
      <c r="I13" s="5">
        <v>8</v>
      </c>
      <c r="J13" s="5">
        <v>9</v>
      </c>
      <c r="K13" s="5">
        <v>10</v>
      </c>
      <c r="L13" s="5">
        <v>11</v>
      </c>
      <c r="M13" s="5">
        <v>12</v>
      </c>
      <c r="N13" s="5">
        <v>13</v>
      </c>
      <c r="O13" s="5">
        <v>14</v>
      </c>
      <c r="P13" s="5">
        <v>15</v>
      </c>
      <c r="Q13" s="5">
        <v>16</v>
      </c>
      <c r="R13" s="5">
        <v>17</v>
      </c>
      <c r="S13" s="5">
        <v>18</v>
      </c>
      <c r="T13" s="6" t="s">
        <v>73</v>
      </c>
    </row>
    <row r="14" spans="2:20" x14ac:dyDescent="0.25">
      <c r="B14" s="7" t="s">
        <v>29</v>
      </c>
      <c r="C14" s="8" t="s">
        <v>2</v>
      </c>
      <c r="D14" s="52">
        <f>1150000+60000+3179458+350000</f>
        <v>4739458</v>
      </c>
      <c r="E14" s="52">
        <f>1150000*1.042+60000+3179458*0.95+350000</f>
        <v>4628785.0999999996</v>
      </c>
      <c r="F14" s="52">
        <f>1150000*1.042*1.03+60000+3179458*0.95+350000</f>
        <v>4664734.0999999996</v>
      </c>
      <c r="G14" s="52">
        <f>1150000*1.042*1.03*1.03+60000+3179458*0.95*0.95+350000</f>
        <v>4550737.3149999995</v>
      </c>
      <c r="H14" s="10">
        <f>G14</f>
        <v>4550737.3149999995</v>
      </c>
      <c r="I14" s="10">
        <f t="shared" ref="I14:S14" si="0">H14</f>
        <v>4550737.3149999995</v>
      </c>
      <c r="J14" s="10">
        <f t="shared" si="0"/>
        <v>4550737.3149999995</v>
      </c>
      <c r="K14" s="10">
        <f t="shared" si="0"/>
        <v>4550737.3149999995</v>
      </c>
      <c r="L14" s="10">
        <f t="shared" si="0"/>
        <v>4550737.3149999995</v>
      </c>
      <c r="M14" s="10">
        <f t="shared" si="0"/>
        <v>4550737.3149999995</v>
      </c>
      <c r="N14" s="10">
        <f t="shared" si="0"/>
        <v>4550737.3149999995</v>
      </c>
      <c r="O14" s="10">
        <f t="shared" si="0"/>
        <v>4550737.3149999995</v>
      </c>
      <c r="P14" s="10">
        <f t="shared" si="0"/>
        <v>4550737.3149999995</v>
      </c>
      <c r="Q14" s="10">
        <f t="shared" si="0"/>
        <v>4550737.3149999995</v>
      </c>
      <c r="R14" s="10">
        <f t="shared" si="0"/>
        <v>4550737.3149999995</v>
      </c>
      <c r="S14" s="10">
        <f t="shared" si="0"/>
        <v>4550737.3149999995</v>
      </c>
      <c r="T14" s="11">
        <f t="shared" ref="T14:T40" si="1">SUM(D14:S14)</f>
        <v>73192562.294999972</v>
      </c>
    </row>
    <row r="15" spans="2:20" x14ac:dyDescent="0.25">
      <c r="B15" s="7" t="s">
        <v>30</v>
      </c>
      <c r="C15" s="8" t="s">
        <v>3</v>
      </c>
      <c r="D15" s="52"/>
      <c r="E15" s="52"/>
      <c r="F15" s="52"/>
      <c r="G15" s="52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1">
        <f t="shared" si="1"/>
        <v>0</v>
      </c>
    </row>
    <row r="16" spans="2:20" x14ac:dyDescent="0.25">
      <c r="B16" s="7" t="s">
        <v>31</v>
      </c>
      <c r="C16" s="8" t="s">
        <v>4</v>
      </c>
      <c r="D16" s="52">
        <f>3000+1500+80000</f>
        <v>84500</v>
      </c>
      <c r="E16" s="52">
        <f>D16</f>
        <v>84500</v>
      </c>
      <c r="F16" s="52">
        <f>E16</f>
        <v>84500</v>
      </c>
      <c r="G16" s="52">
        <f>F16</f>
        <v>84500</v>
      </c>
      <c r="H16" s="10">
        <f>G16</f>
        <v>84500</v>
      </c>
      <c r="I16" s="10">
        <f t="shared" ref="I16:S16" si="2">H16</f>
        <v>84500</v>
      </c>
      <c r="J16" s="10">
        <f t="shared" si="2"/>
        <v>84500</v>
      </c>
      <c r="K16" s="10">
        <f t="shared" si="2"/>
        <v>84500</v>
      </c>
      <c r="L16" s="10">
        <f t="shared" si="2"/>
        <v>84500</v>
      </c>
      <c r="M16" s="10">
        <f t="shared" si="2"/>
        <v>84500</v>
      </c>
      <c r="N16" s="10">
        <f t="shared" si="2"/>
        <v>84500</v>
      </c>
      <c r="O16" s="10">
        <f t="shared" si="2"/>
        <v>84500</v>
      </c>
      <c r="P16" s="10">
        <f t="shared" si="2"/>
        <v>84500</v>
      </c>
      <c r="Q16" s="10">
        <f t="shared" si="2"/>
        <v>84500</v>
      </c>
      <c r="R16" s="10">
        <f t="shared" si="2"/>
        <v>84500</v>
      </c>
      <c r="S16" s="10">
        <f t="shared" si="2"/>
        <v>84500</v>
      </c>
      <c r="T16" s="11">
        <f t="shared" si="1"/>
        <v>1352000</v>
      </c>
    </row>
    <row r="17" spans="2:20" ht="30" x14ac:dyDescent="0.25">
      <c r="B17" s="7" t="s">
        <v>32</v>
      </c>
      <c r="C17" s="8" t="s">
        <v>5</v>
      </c>
      <c r="D17" s="52">
        <f>(700000+626000+300000)+(520700+97790+57150+596900+10795+1900+65461)</f>
        <v>2976696</v>
      </c>
      <c r="E17" s="52">
        <f>(700000+626000+300000)*0.95+(520700+97790+57150+596900+10795+1900+65461)*0.6</f>
        <v>2355117.6</v>
      </c>
      <c r="F17" s="52">
        <f>(700000+626000+300000)*0.95*0.95+(520700+97790+57150+596900+10795+1900+65461)*0.6*0.7</f>
        <v>2034757.3199999998</v>
      </c>
      <c r="G17" s="52">
        <f>(700000+626000+300000)*0.95*0.95*0.95+(520700+97790+57150+596900+10795+1900+65461)*0.6*0.7*0.5</f>
        <v>1677737.91</v>
      </c>
      <c r="H17" s="10">
        <f>G17</f>
        <v>1677737.91</v>
      </c>
      <c r="I17" s="10">
        <f t="shared" ref="I17:S17" si="3">H17</f>
        <v>1677737.91</v>
      </c>
      <c r="J17" s="10">
        <f t="shared" si="3"/>
        <v>1677737.91</v>
      </c>
      <c r="K17" s="10">
        <f t="shared" si="3"/>
        <v>1677737.91</v>
      </c>
      <c r="L17" s="10">
        <f t="shared" si="3"/>
        <v>1677737.91</v>
      </c>
      <c r="M17" s="10">
        <f t="shared" si="3"/>
        <v>1677737.91</v>
      </c>
      <c r="N17" s="10">
        <f t="shared" si="3"/>
        <v>1677737.91</v>
      </c>
      <c r="O17" s="10">
        <f t="shared" si="3"/>
        <v>1677737.91</v>
      </c>
      <c r="P17" s="10">
        <f t="shared" si="3"/>
        <v>1677737.91</v>
      </c>
      <c r="Q17" s="10">
        <f t="shared" si="3"/>
        <v>1677737.91</v>
      </c>
      <c r="R17" s="10">
        <f t="shared" si="3"/>
        <v>1677737.91</v>
      </c>
      <c r="S17" s="10">
        <f t="shared" si="3"/>
        <v>1677737.91</v>
      </c>
      <c r="T17" s="11">
        <f t="shared" si="1"/>
        <v>29177163.75</v>
      </c>
    </row>
    <row r="18" spans="2:20" x14ac:dyDescent="0.25">
      <c r="B18" s="7" t="s">
        <v>33</v>
      </c>
      <c r="C18" s="8" t="s">
        <v>6</v>
      </c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1">
        <f t="shared" si="1"/>
        <v>0</v>
      </c>
    </row>
    <row r="19" spans="2:20" x14ac:dyDescent="0.25">
      <c r="B19" s="7" t="s">
        <v>34</v>
      </c>
      <c r="C19" s="8" t="s">
        <v>7</v>
      </c>
      <c r="D19" s="9"/>
      <c r="E19" s="9"/>
      <c r="F19" s="9"/>
      <c r="G19" s="9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1">
        <f t="shared" si="1"/>
        <v>0</v>
      </c>
    </row>
    <row r="20" spans="2:20" x14ac:dyDescent="0.25">
      <c r="B20" s="7" t="s">
        <v>35</v>
      </c>
      <c r="C20" s="8" t="s">
        <v>8</v>
      </c>
      <c r="D20" s="9"/>
      <c r="E20" s="10"/>
      <c r="F20" s="10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1">
        <f t="shared" si="1"/>
        <v>0</v>
      </c>
    </row>
    <row r="21" spans="2:20" s="3" customFormat="1" ht="16.5" x14ac:dyDescent="0.2">
      <c r="B21" s="12" t="s">
        <v>71</v>
      </c>
      <c r="C21" s="13" t="s">
        <v>9</v>
      </c>
      <c r="D21" s="14">
        <f>SUM(D14:D20)</f>
        <v>7800654</v>
      </c>
      <c r="E21" s="15">
        <f>SUM(E14:E20)</f>
        <v>7068402.6999999993</v>
      </c>
      <c r="F21" s="15">
        <f>SUM(F14:F20)</f>
        <v>6783991.4199999999</v>
      </c>
      <c r="G21" s="14">
        <f t="shared" ref="G21:S21" si="4">SUM(G14:G20)</f>
        <v>6312975.2249999996</v>
      </c>
      <c r="H21" s="15">
        <f t="shared" si="4"/>
        <v>6312975.2249999996</v>
      </c>
      <c r="I21" s="15">
        <f t="shared" si="4"/>
        <v>6312975.2249999996</v>
      </c>
      <c r="J21" s="15">
        <f t="shared" si="4"/>
        <v>6312975.2249999996</v>
      </c>
      <c r="K21" s="15">
        <f t="shared" si="4"/>
        <v>6312975.2249999996</v>
      </c>
      <c r="L21" s="15">
        <f t="shared" si="4"/>
        <v>6312975.2249999996</v>
      </c>
      <c r="M21" s="15">
        <f t="shared" si="4"/>
        <v>6312975.2249999996</v>
      </c>
      <c r="N21" s="15">
        <f t="shared" si="4"/>
        <v>6312975.2249999996</v>
      </c>
      <c r="O21" s="15">
        <f t="shared" si="4"/>
        <v>6312975.2249999996</v>
      </c>
      <c r="P21" s="15">
        <f t="shared" si="4"/>
        <v>6312975.2249999996</v>
      </c>
      <c r="Q21" s="15">
        <f t="shared" si="4"/>
        <v>6312975.2249999996</v>
      </c>
      <c r="R21" s="15">
        <f t="shared" si="4"/>
        <v>6312975.2249999996</v>
      </c>
      <c r="S21" s="15">
        <f t="shared" si="4"/>
        <v>6312975.2249999996</v>
      </c>
      <c r="T21" s="16">
        <f t="shared" si="1"/>
        <v>103721726.04499997</v>
      </c>
    </row>
    <row r="22" spans="2:20" s="3" customFormat="1" ht="17.25" thickBot="1" x14ac:dyDescent="0.25">
      <c r="B22" s="21" t="s">
        <v>66</v>
      </c>
      <c r="C22" s="22" t="s">
        <v>10</v>
      </c>
      <c r="D22" s="23">
        <f>D21/2</f>
        <v>3900327</v>
      </c>
      <c r="E22" s="24">
        <f t="shared" ref="E22:S22" si="5">E21/2</f>
        <v>3534201.3499999996</v>
      </c>
      <c r="F22" s="24">
        <f t="shared" si="5"/>
        <v>3391995.71</v>
      </c>
      <c r="G22" s="23">
        <f t="shared" si="5"/>
        <v>3156487.6124999998</v>
      </c>
      <c r="H22" s="24">
        <f t="shared" si="5"/>
        <v>3156487.6124999998</v>
      </c>
      <c r="I22" s="24">
        <f t="shared" si="5"/>
        <v>3156487.6124999998</v>
      </c>
      <c r="J22" s="24">
        <f t="shared" si="5"/>
        <v>3156487.6124999998</v>
      </c>
      <c r="K22" s="24">
        <f t="shared" si="5"/>
        <v>3156487.6124999998</v>
      </c>
      <c r="L22" s="24">
        <f t="shared" si="5"/>
        <v>3156487.6124999998</v>
      </c>
      <c r="M22" s="24">
        <f t="shared" si="5"/>
        <v>3156487.6124999998</v>
      </c>
      <c r="N22" s="24">
        <f t="shared" si="5"/>
        <v>3156487.6124999998</v>
      </c>
      <c r="O22" s="24">
        <f t="shared" si="5"/>
        <v>3156487.6124999998</v>
      </c>
      <c r="P22" s="24">
        <f t="shared" si="5"/>
        <v>3156487.6124999998</v>
      </c>
      <c r="Q22" s="24">
        <f t="shared" si="5"/>
        <v>3156487.6124999998</v>
      </c>
      <c r="R22" s="24">
        <f t="shared" si="5"/>
        <v>3156487.6124999998</v>
      </c>
      <c r="S22" s="24">
        <f t="shared" si="5"/>
        <v>3156487.6124999998</v>
      </c>
      <c r="T22" s="25">
        <f t="shared" si="1"/>
        <v>51860863.022499986</v>
      </c>
    </row>
    <row r="23" spans="2:20" s="40" customFormat="1" ht="31.5" thickBot="1" x14ac:dyDescent="0.3">
      <c r="B23" s="35" t="s">
        <v>67</v>
      </c>
      <c r="C23" s="36" t="s">
        <v>11</v>
      </c>
      <c r="D23" s="37">
        <f>SUM(D24:D30)</f>
        <v>572311</v>
      </c>
      <c r="E23" s="38">
        <f t="shared" ref="E23:S23" si="6">SUM(E24:E30)</f>
        <v>797198.89030000009</v>
      </c>
      <c r="F23" s="38">
        <f t="shared" si="6"/>
        <v>745058.95720000006</v>
      </c>
      <c r="G23" s="37">
        <f t="shared" si="6"/>
        <v>647498.37754000002</v>
      </c>
      <c r="H23" s="38">
        <f t="shared" si="6"/>
        <v>556308.23722000001</v>
      </c>
      <c r="I23" s="38">
        <f t="shared" si="6"/>
        <v>546991.86109999998</v>
      </c>
      <c r="J23" s="38">
        <f t="shared" si="6"/>
        <v>493295.59047999996</v>
      </c>
      <c r="K23" s="38">
        <f t="shared" si="6"/>
        <v>372921.47346000001</v>
      </c>
      <c r="L23" s="38">
        <f t="shared" si="6"/>
        <v>341519.06073999999</v>
      </c>
      <c r="M23" s="38">
        <f t="shared" si="6"/>
        <v>336571.60512000002</v>
      </c>
      <c r="N23" s="38">
        <f t="shared" si="6"/>
        <v>331723.47589999996</v>
      </c>
      <c r="O23" s="38">
        <f t="shared" si="6"/>
        <v>326979.01587999996</v>
      </c>
      <c r="P23" s="38">
        <f t="shared" si="6"/>
        <v>322476.89040000003</v>
      </c>
      <c r="Q23" s="38">
        <f t="shared" si="6"/>
        <v>234038.0019</v>
      </c>
      <c r="R23" s="38">
        <f t="shared" si="6"/>
        <v>132850.41070000001</v>
      </c>
      <c r="S23" s="38">
        <f t="shared" si="6"/>
        <v>67270.410699999993</v>
      </c>
      <c r="T23" s="39">
        <f t="shared" si="1"/>
        <v>6825013.2586399987</v>
      </c>
    </row>
    <row r="24" spans="2:20" x14ac:dyDescent="0.25">
      <c r="B24" s="30" t="s">
        <v>36</v>
      </c>
      <c r="C24" s="31" t="s">
        <v>12</v>
      </c>
      <c r="D24" s="32">
        <v>395763</v>
      </c>
      <c r="E24" s="33">
        <v>383822.02230000001</v>
      </c>
      <c r="F24" s="33">
        <v>376366.04670000001</v>
      </c>
      <c r="G24" s="32">
        <v>368910.0711</v>
      </c>
      <c r="H24" s="33">
        <v>361454.0955</v>
      </c>
      <c r="I24" s="33">
        <v>353998.995</v>
      </c>
      <c r="J24" s="33">
        <v>302075.27269999997</v>
      </c>
      <c r="K24" s="33">
        <v>183383.5491</v>
      </c>
      <c r="L24" s="33">
        <v>153571.95790000001</v>
      </c>
      <c r="M24" s="33">
        <v>150118.36670000001</v>
      </c>
      <c r="N24" s="33">
        <v>146664.77549999999</v>
      </c>
      <c r="O24" s="33">
        <v>143211.18429999999</v>
      </c>
      <c r="P24" s="33">
        <v>139757.5931</v>
      </c>
      <c r="Q24" s="33">
        <v>136304.0019</v>
      </c>
      <c r="R24" s="33">
        <v>132850.41070000001</v>
      </c>
      <c r="S24" s="33">
        <v>67270.410699999993</v>
      </c>
      <c r="T24" s="34">
        <f t="shared" si="1"/>
        <v>3795521.7532000002</v>
      </c>
    </row>
    <row r="25" spans="2:20" x14ac:dyDescent="0.25">
      <c r="B25" s="7" t="s">
        <v>37</v>
      </c>
      <c r="C25" s="8" t="s">
        <v>13</v>
      </c>
      <c r="D25" s="9"/>
      <c r="E25" s="10"/>
      <c r="F25" s="10"/>
      <c r="G25" s="9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1">
        <f t="shared" si="1"/>
        <v>0</v>
      </c>
    </row>
    <row r="26" spans="2:20" x14ac:dyDescent="0.25">
      <c r="B26" s="7" t="s">
        <v>38</v>
      </c>
      <c r="C26" s="8" t="s">
        <v>14</v>
      </c>
      <c r="D26" s="9">
        <v>176548</v>
      </c>
      <c r="E26" s="10">
        <v>413376.86800000002</v>
      </c>
      <c r="F26" s="10">
        <v>368692.9105</v>
      </c>
      <c r="G26" s="9">
        <v>278588.30644000001</v>
      </c>
      <c r="H26" s="10">
        <v>194854.14171999999</v>
      </c>
      <c r="I26" s="10">
        <v>192992.86609999998</v>
      </c>
      <c r="J26" s="10">
        <v>191220.31777999998</v>
      </c>
      <c r="K26" s="10">
        <v>189537.92436</v>
      </c>
      <c r="L26" s="10">
        <v>187947.10284000001</v>
      </c>
      <c r="M26" s="10">
        <v>186453.23842000001</v>
      </c>
      <c r="N26" s="10">
        <v>185058.7004</v>
      </c>
      <c r="O26" s="10">
        <v>183767.83158</v>
      </c>
      <c r="P26" s="10">
        <v>182719.29730000001</v>
      </c>
      <c r="Q26" s="10">
        <v>97734</v>
      </c>
      <c r="R26" s="10">
        <v>0</v>
      </c>
      <c r="S26" s="10">
        <v>0</v>
      </c>
      <c r="T26" s="11">
        <f t="shared" si="1"/>
        <v>3029491.50544</v>
      </c>
    </row>
    <row r="27" spans="2:20" x14ac:dyDescent="0.25">
      <c r="B27" s="7" t="s">
        <v>39</v>
      </c>
      <c r="C27" s="8" t="s">
        <v>15</v>
      </c>
      <c r="D27" s="9"/>
      <c r="E27" s="10"/>
      <c r="F27" s="10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1">
        <f t="shared" si="1"/>
        <v>0</v>
      </c>
    </row>
    <row r="28" spans="2:20" x14ac:dyDescent="0.25">
      <c r="B28" s="7" t="s">
        <v>40</v>
      </c>
      <c r="C28" s="8" t="s">
        <v>16</v>
      </c>
      <c r="D28" s="9"/>
      <c r="E28" s="10"/>
      <c r="F28" s="10"/>
      <c r="G28" s="9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1">
        <f t="shared" si="1"/>
        <v>0</v>
      </c>
    </row>
    <row r="29" spans="2:20" x14ac:dyDescent="0.25">
      <c r="B29" s="7" t="s">
        <v>41</v>
      </c>
      <c r="C29" s="8" t="s">
        <v>17</v>
      </c>
      <c r="D29" s="9"/>
      <c r="E29" s="10"/>
      <c r="F29" s="10"/>
      <c r="G29" s="9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1">
        <f t="shared" si="1"/>
        <v>0</v>
      </c>
    </row>
    <row r="30" spans="2:20" ht="15.75" thickBot="1" x14ac:dyDescent="0.3">
      <c r="B30" s="26" t="s">
        <v>42</v>
      </c>
      <c r="C30" s="27" t="s">
        <v>18</v>
      </c>
      <c r="D30" s="28"/>
      <c r="E30" s="28"/>
      <c r="F30" s="28"/>
      <c r="G30" s="50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>
        <f t="shared" si="1"/>
        <v>0</v>
      </c>
    </row>
    <row r="31" spans="2:20" s="40" customFormat="1" ht="31.5" thickBot="1" x14ac:dyDescent="0.3">
      <c r="B31" s="35" t="s">
        <v>68</v>
      </c>
      <c r="C31" s="36" t="s">
        <v>19</v>
      </c>
      <c r="D31" s="38">
        <f>SUM(D32:D38)</f>
        <v>0</v>
      </c>
      <c r="E31" s="38">
        <f t="shared" ref="E31:S31" si="7">SUM(E32:E38)</f>
        <v>0</v>
      </c>
      <c r="F31" s="38">
        <f t="shared" si="7"/>
        <v>0</v>
      </c>
      <c r="G31" s="37">
        <f t="shared" si="7"/>
        <v>0</v>
      </c>
      <c r="H31" s="38">
        <f t="shared" si="7"/>
        <v>0</v>
      </c>
      <c r="I31" s="38">
        <f t="shared" si="7"/>
        <v>0</v>
      </c>
      <c r="J31" s="38">
        <f t="shared" si="7"/>
        <v>0</v>
      </c>
      <c r="K31" s="38">
        <f t="shared" si="7"/>
        <v>0</v>
      </c>
      <c r="L31" s="38">
        <f t="shared" si="7"/>
        <v>0</v>
      </c>
      <c r="M31" s="38">
        <f t="shared" si="7"/>
        <v>0</v>
      </c>
      <c r="N31" s="38">
        <f t="shared" si="7"/>
        <v>0</v>
      </c>
      <c r="O31" s="38">
        <f t="shared" si="7"/>
        <v>0</v>
      </c>
      <c r="P31" s="38">
        <f t="shared" si="7"/>
        <v>0</v>
      </c>
      <c r="Q31" s="38">
        <f t="shared" si="7"/>
        <v>0</v>
      </c>
      <c r="R31" s="38">
        <f t="shared" si="7"/>
        <v>0</v>
      </c>
      <c r="S31" s="38">
        <f t="shared" si="7"/>
        <v>0</v>
      </c>
      <c r="T31" s="39">
        <f t="shared" si="1"/>
        <v>0</v>
      </c>
    </row>
    <row r="32" spans="2:20" x14ac:dyDescent="0.25">
      <c r="B32" s="30" t="s">
        <v>36</v>
      </c>
      <c r="C32" s="31" t="s">
        <v>20</v>
      </c>
      <c r="D32" s="33"/>
      <c r="E32" s="33"/>
      <c r="F32" s="33"/>
      <c r="G32" s="32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4">
        <f t="shared" si="1"/>
        <v>0</v>
      </c>
    </row>
    <row r="33" spans="2:20" x14ac:dyDescent="0.25">
      <c r="B33" s="7" t="s">
        <v>37</v>
      </c>
      <c r="C33" s="8" t="s">
        <v>21</v>
      </c>
      <c r="D33" s="10"/>
      <c r="E33" s="10"/>
      <c r="F33" s="10"/>
      <c r="G33" s="9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1">
        <f t="shared" si="1"/>
        <v>0</v>
      </c>
    </row>
    <row r="34" spans="2:20" x14ac:dyDescent="0.25">
      <c r="B34" s="7" t="s">
        <v>38</v>
      </c>
      <c r="C34" s="8" t="s">
        <v>22</v>
      </c>
      <c r="D34" s="10"/>
      <c r="E34" s="10"/>
      <c r="F34" s="10"/>
      <c r="G34" s="9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1">
        <f t="shared" si="1"/>
        <v>0</v>
      </c>
    </row>
    <row r="35" spans="2:20" x14ac:dyDescent="0.25">
      <c r="B35" s="7" t="s">
        <v>39</v>
      </c>
      <c r="C35" s="8" t="s">
        <v>23</v>
      </c>
      <c r="D35" s="10"/>
      <c r="E35" s="10"/>
      <c r="F35" s="10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1">
        <f t="shared" si="1"/>
        <v>0</v>
      </c>
    </row>
    <row r="36" spans="2:20" x14ac:dyDescent="0.25">
      <c r="B36" s="7" t="s">
        <v>40</v>
      </c>
      <c r="C36" s="8" t="s">
        <v>24</v>
      </c>
      <c r="D36" s="10"/>
      <c r="E36" s="10"/>
      <c r="F36" s="10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1">
        <f t="shared" si="1"/>
        <v>0</v>
      </c>
    </row>
    <row r="37" spans="2:20" x14ac:dyDescent="0.25">
      <c r="B37" s="7" t="s">
        <v>41</v>
      </c>
      <c r="C37" s="8" t="s">
        <v>25</v>
      </c>
      <c r="D37" s="10"/>
      <c r="E37" s="10"/>
      <c r="F37" s="10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1">
        <f t="shared" si="1"/>
        <v>0</v>
      </c>
    </row>
    <row r="38" spans="2:20" x14ac:dyDescent="0.25">
      <c r="B38" s="7" t="s">
        <v>42</v>
      </c>
      <c r="C38" s="8" t="s">
        <v>26</v>
      </c>
      <c r="D38" s="10"/>
      <c r="E38" s="10"/>
      <c r="F38" s="10"/>
      <c r="G38" s="9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1">
        <f t="shared" si="1"/>
        <v>0</v>
      </c>
    </row>
    <row r="39" spans="2:20" s="3" customFormat="1" thickBot="1" x14ac:dyDescent="0.25">
      <c r="B39" s="21" t="s">
        <v>43</v>
      </c>
      <c r="C39" s="22" t="s">
        <v>27</v>
      </c>
      <c r="D39" s="24">
        <f>D23+D31</f>
        <v>572311</v>
      </c>
      <c r="E39" s="24">
        <f t="shared" ref="E39:S39" si="8">E23+E31</f>
        <v>797198.89030000009</v>
      </c>
      <c r="F39" s="24">
        <f t="shared" si="8"/>
        <v>745058.95720000006</v>
      </c>
      <c r="G39" s="23">
        <f t="shared" si="8"/>
        <v>647498.37754000002</v>
      </c>
      <c r="H39" s="24">
        <f t="shared" si="8"/>
        <v>556308.23722000001</v>
      </c>
      <c r="I39" s="24">
        <f t="shared" si="8"/>
        <v>546991.86109999998</v>
      </c>
      <c r="J39" s="24">
        <f t="shared" si="8"/>
        <v>493295.59047999996</v>
      </c>
      <c r="K39" s="24">
        <f t="shared" si="8"/>
        <v>372921.47346000001</v>
      </c>
      <c r="L39" s="24">
        <f t="shared" si="8"/>
        <v>341519.06073999999</v>
      </c>
      <c r="M39" s="24">
        <f t="shared" si="8"/>
        <v>336571.60512000002</v>
      </c>
      <c r="N39" s="24">
        <f t="shared" si="8"/>
        <v>331723.47589999996</v>
      </c>
      <c r="O39" s="24">
        <f t="shared" si="8"/>
        <v>326979.01587999996</v>
      </c>
      <c r="P39" s="24">
        <f t="shared" si="8"/>
        <v>322476.89040000003</v>
      </c>
      <c r="Q39" s="24">
        <f t="shared" si="8"/>
        <v>234038.0019</v>
      </c>
      <c r="R39" s="24">
        <f t="shared" si="8"/>
        <v>132850.41070000001</v>
      </c>
      <c r="S39" s="24">
        <f t="shared" si="8"/>
        <v>67270.410699999993</v>
      </c>
      <c r="T39" s="25">
        <f t="shared" si="1"/>
        <v>6825013.2586399987</v>
      </c>
    </row>
    <row r="40" spans="2:20" s="40" customFormat="1" ht="29.25" thickBot="1" x14ac:dyDescent="0.3">
      <c r="B40" s="35" t="s">
        <v>44</v>
      </c>
      <c r="C40" s="36" t="s">
        <v>28</v>
      </c>
      <c r="D40" s="38">
        <f>D22-D39</f>
        <v>3328016</v>
      </c>
      <c r="E40" s="38">
        <f t="shared" ref="E40:S40" si="9">E22-E39</f>
        <v>2737002.4596999995</v>
      </c>
      <c r="F40" s="38">
        <f t="shared" si="9"/>
        <v>2646936.7527999999</v>
      </c>
      <c r="G40" s="37">
        <f t="shared" si="9"/>
        <v>2508989.23496</v>
      </c>
      <c r="H40" s="38">
        <f t="shared" si="9"/>
        <v>2600179.3752799998</v>
      </c>
      <c r="I40" s="38">
        <f t="shared" si="9"/>
        <v>2609495.7514</v>
      </c>
      <c r="J40" s="38">
        <f t="shared" si="9"/>
        <v>2663192.02202</v>
      </c>
      <c r="K40" s="38">
        <f t="shared" si="9"/>
        <v>2783566.1390399998</v>
      </c>
      <c r="L40" s="38">
        <f t="shared" si="9"/>
        <v>2814968.5517599997</v>
      </c>
      <c r="M40" s="38">
        <f t="shared" si="9"/>
        <v>2819916.0073799998</v>
      </c>
      <c r="N40" s="38">
        <f t="shared" si="9"/>
        <v>2824764.1365999999</v>
      </c>
      <c r="O40" s="38">
        <f t="shared" si="9"/>
        <v>2829508.59662</v>
      </c>
      <c r="P40" s="38">
        <f t="shared" si="9"/>
        <v>2834010.7220999999</v>
      </c>
      <c r="Q40" s="38">
        <f t="shared" si="9"/>
        <v>2922449.6105999998</v>
      </c>
      <c r="R40" s="38">
        <f t="shared" si="9"/>
        <v>3023637.2017999999</v>
      </c>
      <c r="S40" s="38">
        <f t="shared" si="9"/>
        <v>3089217.2017999999</v>
      </c>
      <c r="T40" s="39">
        <f t="shared" si="1"/>
        <v>45035849.763860002</v>
      </c>
    </row>
    <row r="41" spans="2:20" s="3" customFormat="1" ht="14.25" x14ac:dyDescent="0.2">
      <c r="B41" s="18"/>
      <c r="C41" s="19"/>
      <c r="D41" s="20"/>
      <c r="E41" s="20"/>
      <c r="F41" s="20"/>
      <c r="G41" s="51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</row>
    <row r="42" spans="2:20" s="3" customFormat="1" ht="14.25" x14ac:dyDescent="0.2">
      <c r="B42" s="18"/>
      <c r="C42" s="19"/>
      <c r="D42" s="20"/>
      <c r="E42" s="20"/>
      <c r="F42" s="20"/>
      <c r="G42" s="51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</row>
    <row r="43" spans="2:20" x14ac:dyDescent="0.25">
      <c r="C43" s="17"/>
    </row>
    <row r="44" spans="2:20" x14ac:dyDescent="0.25">
      <c r="B44" s="53" t="s">
        <v>72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</row>
    <row r="45" spans="2:20" x14ac:dyDescent="0.25">
      <c r="B45" s="53" t="s">
        <v>45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</row>
    <row r="46" spans="2:20" x14ac:dyDescent="0.25">
      <c r="B46" s="53" t="s">
        <v>46</v>
      </c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2:20" x14ac:dyDescent="0.25">
      <c r="C47" s="17"/>
    </row>
    <row r="48" spans="2:20" x14ac:dyDescent="0.25">
      <c r="C48" s="17"/>
    </row>
    <row r="49" spans="3:3" x14ac:dyDescent="0.25">
      <c r="C49" s="17"/>
    </row>
    <row r="50" spans="3:3" x14ac:dyDescent="0.25">
      <c r="C50" s="17"/>
    </row>
    <row r="51" spans="3:3" x14ac:dyDescent="0.25">
      <c r="C51" s="17"/>
    </row>
    <row r="52" spans="3:3" x14ac:dyDescent="0.25">
      <c r="C52" s="17"/>
    </row>
    <row r="53" spans="3:3" x14ac:dyDescent="0.25">
      <c r="C53" s="17"/>
    </row>
    <row r="54" spans="3:3" x14ac:dyDescent="0.25">
      <c r="C54" s="17"/>
    </row>
    <row r="55" spans="3:3" x14ac:dyDescent="0.25">
      <c r="C55" s="17"/>
    </row>
    <row r="56" spans="3:3" x14ac:dyDescent="0.25">
      <c r="C56" s="17"/>
    </row>
    <row r="57" spans="3:3" x14ac:dyDescent="0.25">
      <c r="C57" s="17"/>
    </row>
    <row r="58" spans="3:3" x14ac:dyDescent="0.25">
      <c r="C58" s="17"/>
    </row>
    <row r="59" spans="3:3" x14ac:dyDescent="0.25">
      <c r="C59" s="17"/>
    </row>
    <row r="60" spans="3:3" x14ac:dyDescent="0.25">
      <c r="C60" s="17"/>
    </row>
    <row r="61" spans="3:3" x14ac:dyDescent="0.25">
      <c r="C61" s="17"/>
    </row>
    <row r="62" spans="3:3" x14ac:dyDescent="0.25">
      <c r="C62" s="17"/>
    </row>
    <row r="63" spans="3:3" x14ac:dyDescent="0.25">
      <c r="C63" s="17"/>
    </row>
    <row r="64" spans="3:3" x14ac:dyDescent="0.25">
      <c r="C64" s="17"/>
    </row>
    <row r="65" spans="3:3" x14ac:dyDescent="0.25">
      <c r="C65" s="17"/>
    </row>
    <row r="66" spans="3:3" x14ac:dyDescent="0.25">
      <c r="C66" s="17"/>
    </row>
    <row r="67" spans="3:3" x14ac:dyDescent="0.25">
      <c r="C67" s="17"/>
    </row>
    <row r="68" spans="3:3" x14ac:dyDescent="0.25">
      <c r="C68" s="17"/>
    </row>
    <row r="69" spans="3:3" x14ac:dyDescent="0.25">
      <c r="C69" s="17"/>
    </row>
    <row r="70" spans="3:3" x14ac:dyDescent="0.25">
      <c r="C70" s="17"/>
    </row>
    <row r="71" spans="3:3" x14ac:dyDescent="0.25">
      <c r="C71" s="17"/>
    </row>
    <row r="72" spans="3:3" x14ac:dyDescent="0.25">
      <c r="C72" s="17"/>
    </row>
    <row r="73" spans="3:3" x14ac:dyDescent="0.25">
      <c r="C73" s="17"/>
    </row>
    <row r="74" spans="3:3" x14ac:dyDescent="0.25">
      <c r="C74" s="17"/>
    </row>
    <row r="75" spans="3:3" x14ac:dyDescent="0.25">
      <c r="C75" s="17"/>
    </row>
    <row r="76" spans="3:3" x14ac:dyDescent="0.25">
      <c r="C76" s="17"/>
    </row>
    <row r="77" spans="3:3" x14ac:dyDescent="0.25">
      <c r="C77" s="17"/>
    </row>
    <row r="78" spans="3:3" x14ac:dyDescent="0.25">
      <c r="C78" s="17"/>
    </row>
    <row r="79" spans="3:3" x14ac:dyDescent="0.25">
      <c r="C79" s="17"/>
    </row>
    <row r="80" spans="3:3" x14ac:dyDescent="0.25">
      <c r="C80" s="17"/>
    </row>
    <row r="81" spans="3:3" x14ac:dyDescent="0.25">
      <c r="C81" s="17"/>
    </row>
    <row r="82" spans="3:3" x14ac:dyDescent="0.25">
      <c r="C82" s="17"/>
    </row>
    <row r="83" spans="3:3" x14ac:dyDescent="0.25">
      <c r="C83" s="17"/>
    </row>
    <row r="84" spans="3:3" x14ac:dyDescent="0.25">
      <c r="C84" s="17"/>
    </row>
    <row r="85" spans="3:3" x14ac:dyDescent="0.25">
      <c r="C85" s="17"/>
    </row>
    <row r="86" spans="3:3" x14ac:dyDescent="0.25">
      <c r="C86" s="17"/>
    </row>
    <row r="87" spans="3:3" x14ac:dyDescent="0.25">
      <c r="C87" s="17"/>
    </row>
    <row r="88" spans="3:3" x14ac:dyDescent="0.25">
      <c r="C88" s="17"/>
    </row>
    <row r="89" spans="3:3" x14ac:dyDescent="0.25">
      <c r="C89" s="17"/>
    </row>
    <row r="90" spans="3:3" x14ac:dyDescent="0.25">
      <c r="C90" s="17"/>
    </row>
    <row r="91" spans="3:3" x14ac:dyDescent="0.25">
      <c r="C91" s="17"/>
    </row>
    <row r="92" spans="3:3" x14ac:dyDescent="0.25">
      <c r="C92" s="17"/>
    </row>
    <row r="93" spans="3:3" x14ac:dyDescent="0.25">
      <c r="C93" s="17"/>
    </row>
    <row r="94" spans="3:3" x14ac:dyDescent="0.25">
      <c r="C94" s="17"/>
    </row>
    <row r="95" spans="3:3" x14ac:dyDescent="0.25">
      <c r="C95" s="17"/>
    </row>
    <row r="96" spans="3:3" x14ac:dyDescent="0.25">
      <c r="C96" s="17"/>
    </row>
    <row r="97" spans="3:3" x14ac:dyDescent="0.25">
      <c r="C97" s="17"/>
    </row>
    <row r="98" spans="3:3" x14ac:dyDescent="0.25">
      <c r="C98" s="17"/>
    </row>
    <row r="99" spans="3:3" x14ac:dyDescent="0.25">
      <c r="C99" s="17"/>
    </row>
    <row r="100" spans="3:3" x14ac:dyDescent="0.25">
      <c r="C100" s="17"/>
    </row>
    <row r="101" spans="3:3" x14ac:dyDescent="0.25">
      <c r="C101" s="17"/>
    </row>
    <row r="102" spans="3:3" x14ac:dyDescent="0.25">
      <c r="C102" s="17"/>
    </row>
    <row r="103" spans="3:3" x14ac:dyDescent="0.25">
      <c r="C103" s="17"/>
    </row>
    <row r="104" spans="3:3" x14ac:dyDescent="0.25">
      <c r="C104" s="17"/>
    </row>
    <row r="105" spans="3:3" x14ac:dyDescent="0.25">
      <c r="C105" s="17"/>
    </row>
    <row r="106" spans="3:3" x14ac:dyDescent="0.25">
      <c r="C106" s="17"/>
    </row>
    <row r="107" spans="3:3" x14ac:dyDescent="0.25">
      <c r="C107" s="17"/>
    </row>
    <row r="108" spans="3:3" x14ac:dyDescent="0.25">
      <c r="C108" s="17"/>
    </row>
    <row r="109" spans="3:3" x14ac:dyDescent="0.25">
      <c r="C109" s="17"/>
    </row>
    <row r="110" spans="3:3" x14ac:dyDescent="0.25">
      <c r="C110" s="17"/>
    </row>
    <row r="111" spans="3:3" x14ac:dyDescent="0.25">
      <c r="C111" s="17"/>
    </row>
    <row r="112" spans="3:3" x14ac:dyDescent="0.25">
      <c r="C112" s="17"/>
    </row>
    <row r="113" spans="3:3" x14ac:dyDescent="0.25">
      <c r="C113" s="17"/>
    </row>
    <row r="114" spans="3:3" x14ac:dyDescent="0.25">
      <c r="C114" s="17"/>
    </row>
    <row r="115" spans="3:3" x14ac:dyDescent="0.25">
      <c r="C115" s="17"/>
    </row>
    <row r="116" spans="3:3" x14ac:dyDescent="0.25">
      <c r="C116" s="17"/>
    </row>
    <row r="117" spans="3:3" x14ac:dyDescent="0.25">
      <c r="C117" s="17"/>
    </row>
    <row r="118" spans="3:3" x14ac:dyDescent="0.25">
      <c r="C118" s="17"/>
    </row>
    <row r="119" spans="3:3" x14ac:dyDescent="0.25">
      <c r="C119" s="17"/>
    </row>
    <row r="120" spans="3:3" x14ac:dyDescent="0.25">
      <c r="C120" s="17"/>
    </row>
    <row r="121" spans="3:3" x14ac:dyDescent="0.25">
      <c r="C121" s="17"/>
    </row>
    <row r="122" spans="3:3" x14ac:dyDescent="0.25">
      <c r="C122" s="17"/>
    </row>
    <row r="123" spans="3:3" x14ac:dyDescent="0.25">
      <c r="C123" s="17"/>
    </row>
    <row r="124" spans="3:3" x14ac:dyDescent="0.25">
      <c r="C124" s="17"/>
    </row>
    <row r="125" spans="3:3" x14ac:dyDescent="0.25">
      <c r="C125" s="17"/>
    </row>
    <row r="126" spans="3:3" x14ac:dyDescent="0.25">
      <c r="C126" s="17"/>
    </row>
    <row r="127" spans="3:3" x14ac:dyDescent="0.25">
      <c r="C127" s="17"/>
    </row>
    <row r="128" spans="3:3" x14ac:dyDescent="0.25">
      <c r="C128" s="17"/>
    </row>
    <row r="129" spans="3:3" x14ac:dyDescent="0.25">
      <c r="C129" s="17"/>
    </row>
    <row r="130" spans="3:3" x14ac:dyDescent="0.25">
      <c r="C130" s="17"/>
    </row>
    <row r="131" spans="3:3" x14ac:dyDescent="0.25">
      <c r="C131" s="17"/>
    </row>
    <row r="132" spans="3:3" x14ac:dyDescent="0.25">
      <c r="C132" s="17"/>
    </row>
  </sheetData>
  <mergeCells count="16">
    <mergeCell ref="R1:T1"/>
    <mergeCell ref="B4:S4"/>
    <mergeCell ref="D9:G9"/>
    <mergeCell ref="D8:G8"/>
    <mergeCell ref="I9:K9"/>
    <mergeCell ref="I8:K8"/>
    <mergeCell ref="M8:O8"/>
    <mergeCell ref="M9:O9"/>
    <mergeCell ref="B6:T6"/>
    <mergeCell ref="B44:S44"/>
    <mergeCell ref="B45:S45"/>
    <mergeCell ref="B46:S46"/>
    <mergeCell ref="E11:S11"/>
    <mergeCell ref="T11:T12"/>
    <mergeCell ref="B11:B12"/>
    <mergeCell ref="C11:C12"/>
  </mergeCells>
  <printOptions horizontalCentered="1"/>
  <pageMargins left="0" right="0" top="0.78740157480314965" bottom="0.19685039370078741" header="0.78740157480314965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Fitosné Zemanovics Zsuzsanna</cp:lastModifiedBy>
  <cp:lastPrinted>2014-02-05T14:03:22Z</cp:lastPrinted>
  <dcterms:created xsi:type="dcterms:W3CDTF">2012-02-13T08:42:18Z</dcterms:created>
  <dcterms:modified xsi:type="dcterms:W3CDTF">2014-02-05T14:38:13Z</dcterms:modified>
</cp:coreProperties>
</file>