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9720" windowHeight="673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tartalék!$B$1:$M$83</definedName>
  </definedNames>
  <calcPr calcId="145621"/>
</workbook>
</file>

<file path=xl/calcChain.xml><?xml version="1.0" encoding="utf-8"?>
<calcChain xmlns="http://schemas.openxmlformats.org/spreadsheetml/2006/main">
  <c r="G74" i="2" l="1"/>
  <c r="G73" i="2"/>
  <c r="H65" i="2"/>
  <c r="H39" i="2"/>
  <c r="G37" i="2"/>
  <c r="H22" i="2"/>
  <c r="G72" i="2" l="1"/>
  <c r="H66" i="2"/>
  <c r="H68" i="2" l="1"/>
  <c r="K41" i="2"/>
  <c r="G41" i="2"/>
  <c r="I41" i="2" s="1"/>
  <c r="F41" i="2"/>
  <c r="G39" i="2"/>
  <c r="J41" i="2" l="1"/>
  <c r="L41" i="2" s="1"/>
  <c r="H80" i="2" l="1"/>
  <c r="K68" i="2"/>
  <c r="J68" i="2"/>
  <c r="I68" i="2"/>
  <c r="F68" i="2"/>
  <c r="H67" i="2"/>
  <c r="H64" i="2"/>
  <c r="H63" i="2"/>
  <c r="H40" i="2"/>
  <c r="G34" i="2"/>
  <c r="H24" i="2"/>
  <c r="L68" i="2" l="1"/>
  <c r="G58" i="2"/>
  <c r="H53" i="2"/>
  <c r="G52" i="2"/>
  <c r="G51" i="2"/>
  <c r="H45" i="2"/>
  <c r="J39" i="2"/>
  <c r="K39" i="2"/>
  <c r="J40" i="2"/>
  <c r="K40" i="2"/>
  <c r="G36" i="2"/>
  <c r="G27" i="2"/>
  <c r="G26" i="2"/>
  <c r="G24" i="2"/>
  <c r="G22" i="2"/>
  <c r="L40" i="2" l="1"/>
  <c r="L39" i="2"/>
  <c r="H38" i="2"/>
  <c r="J23" i="2" l="1"/>
  <c r="K23" i="2"/>
  <c r="L23" i="2" s="1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L33" i="2" s="1"/>
  <c r="K34" i="2"/>
  <c r="J35" i="2"/>
  <c r="K35" i="2"/>
  <c r="J36" i="2"/>
  <c r="K36" i="2"/>
  <c r="J37" i="2"/>
  <c r="K37" i="2"/>
  <c r="J38" i="2"/>
  <c r="J45" i="2"/>
  <c r="K45" i="2"/>
  <c r="J51" i="2"/>
  <c r="K51" i="2"/>
  <c r="J52" i="2"/>
  <c r="K52" i="2"/>
  <c r="J53" i="2"/>
  <c r="K53" i="2"/>
  <c r="L53" i="2" s="1"/>
  <c r="J58" i="2"/>
  <c r="K58" i="2"/>
  <c r="L58" i="2" s="1"/>
  <c r="J63" i="2"/>
  <c r="K63" i="2"/>
  <c r="L63" i="2" s="1"/>
  <c r="J64" i="2"/>
  <c r="K64" i="2"/>
  <c r="J65" i="2"/>
  <c r="K65" i="2"/>
  <c r="J66" i="2"/>
  <c r="K66" i="2"/>
  <c r="J67" i="2"/>
  <c r="K67" i="2"/>
  <c r="L67" i="2" s="1"/>
  <c r="J72" i="2"/>
  <c r="K72" i="2"/>
  <c r="J73" i="2"/>
  <c r="K73" i="2"/>
  <c r="J74" i="2"/>
  <c r="K74" i="2"/>
  <c r="J80" i="2"/>
  <c r="K80" i="2"/>
  <c r="K15" i="2"/>
  <c r="J15" i="2"/>
  <c r="I80" i="2"/>
  <c r="H77" i="2"/>
  <c r="G77" i="2"/>
  <c r="I74" i="2"/>
  <c r="I73" i="2"/>
  <c r="I72" i="2"/>
  <c r="I67" i="2"/>
  <c r="I66" i="2"/>
  <c r="L65" i="2"/>
  <c r="I65" i="2"/>
  <c r="I64" i="2"/>
  <c r="I63" i="2"/>
  <c r="I58" i="2"/>
  <c r="I53" i="2"/>
  <c r="I52" i="2"/>
  <c r="L51" i="2"/>
  <c r="I51" i="2"/>
  <c r="I45" i="2"/>
  <c r="I38" i="2"/>
  <c r="I37" i="2"/>
  <c r="I36" i="2"/>
  <c r="L35" i="2"/>
  <c r="I35" i="2"/>
  <c r="I34" i="2"/>
  <c r="I33" i="2"/>
  <c r="I32" i="2"/>
  <c r="I31" i="2"/>
  <c r="I30" i="2"/>
  <c r="I29" i="2"/>
  <c r="I28" i="2"/>
  <c r="I27" i="2"/>
  <c r="I26" i="2"/>
  <c r="L25" i="2"/>
  <c r="I25" i="2"/>
  <c r="I24" i="2"/>
  <c r="I23" i="2"/>
  <c r="H48" i="2"/>
  <c r="G48" i="2"/>
  <c r="H17" i="2"/>
  <c r="G17" i="2"/>
  <c r="I15" i="2"/>
  <c r="I17" i="2" s="1"/>
  <c r="L74" i="2" l="1"/>
  <c r="L73" i="2"/>
  <c r="L72" i="2"/>
  <c r="L32" i="2"/>
  <c r="L27" i="2"/>
  <c r="L26" i="2"/>
  <c r="L37" i="2"/>
  <c r="L36" i="2"/>
  <c r="L52" i="2"/>
  <c r="L80" i="2"/>
  <c r="L66" i="2"/>
  <c r="L64" i="2"/>
  <c r="L77" i="2" s="1"/>
  <c r="L45" i="2"/>
  <c r="L31" i="2"/>
  <c r="L30" i="2"/>
  <c r="L29" i="2"/>
  <c r="L28" i="2"/>
  <c r="L24" i="2"/>
  <c r="I77" i="2"/>
  <c r="G83" i="2"/>
  <c r="L15" i="2"/>
  <c r="L17" i="2" s="1"/>
  <c r="H83" i="2"/>
  <c r="I22" i="2"/>
  <c r="I48" i="2" s="1"/>
  <c r="E38" i="2"/>
  <c r="K38" i="2" s="1"/>
  <c r="L38" i="2" s="1"/>
  <c r="I83" i="2" l="1"/>
  <c r="E22" i="2"/>
  <c r="K22" i="2" s="1"/>
  <c r="D22" i="2" l="1"/>
  <c r="J22" i="2" s="1"/>
  <c r="L22" i="2" s="1"/>
  <c r="F38" i="2" l="1"/>
  <c r="F37" i="2" l="1"/>
  <c r="D34" i="2" l="1"/>
  <c r="J34" i="2" s="1"/>
  <c r="L34" i="2" s="1"/>
  <c r="L48" i="2" s="1"/>
  <c r="L83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F28" i="2" l="1"/>
  <c r="F22" i="2" l="1"/>
  <c r="E17" i="2" l="1"/>
  <c r="K17" i="2" s="1"/>
  <c r="D17" i="2"/>
  <c r="J17" i="2" s="1"/>
  <c r="F15" i="2"/>
  <c r="F17" i="2" l="1"/>
  <c r="F80" i="2"/>
  <c r="F52" i="2" l="1"/>
  <c r="F53" i="2"/>
  <c r="F58" i="2"/>
  <c r="F63" i="2"/>
  <c r="F64" i="2"/>
  <c r="F65" i="2"/>
  <c r="F66" i="2"/>
  <c r="F67" i="2"/>
  <c r="F72" i="2"/>
  <c r="F73" i="2"/>
  <c r="F74" i="2"/>
  <c r="F51" i="2"/>
  <c r="F25" i="2"/>
  <c r="F26" i="2"/>
  <c r="F29" i="2"/>
  <c r="F30" i="2"/>
  <c r="F32" i="2"/>
  <c r="F33" i="2"/>
  <c r="F34" i="2"/>
  <c r="F35" i="2"/>
  <c r="F36" i="2"/>
  <c r="F45" i="2"/>
  <c r="F23" i="2"/>
  <c r="F27" i="2"/>
  <c r="F24" i="2" l="1"/>
  <c r="F31" i="2" l="1"/>
  <c r="E77" i="2"/>
  <c r="K77" i="2" s="1"/>
  <c r="D77" i="2"/>
  <c r="J77" i="2" s="1"/>
  <c r="D48" i="2"/>
  <c r="J48" i="2" s="1"/>
  <c r="E48" i="2"/>
  <c r="K48" i="2" s="1"/>
  <c r="D83" i="2" l="1"/>
  <c r="J83" i="2" s="1"/>
  <c r="E83" i="2"/>
  <c r="K83" i="2" s="1"/>
  <c r="F48" i="2"/>
  <c r="F77" i="2"/>
  <c r="F83" i="2" l="1"/>
</calcChain>
</file>

<file path=xl/sharedStrings.xml><?xml version="1.0" encoding="utf-8"?>
<sst xmlns="http://schemas.openxmlformats.org/spreadsheetml/2006/main" count="102" uniqueCount="65">
  <si>
    <t>Budapest Főváros VII. Kerület Erzsébetváros Önkormányzata</t>
  </si>
  <si>
    <t>Tartalék jogcíme</t>
  </si>
  <si>
    <t>ezer Ft</t>
  </si>
  <si>
    <t>Tanulók ingyenes tankönyvtámogatása VII. kerületi lakosok részére</t>
  </si>
  <si>
    <t>Kommunikációs feladatok</t>
  </si>
  <si>
    <t>Tetőjárda felújítási pályázatok</t>
  </si>
  <si>
    <t xml:space="preserve">Központilag kezelt ágazati feladatok </t>
  </si>
  <si>
    <t>Rendkívüli káresemények kerete</t>
  </si>
  <si>
    <t>Intézményi karbantartás és kisértékű tárgyi eszköz beszerzés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</si>
  <si>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</si>
  <si>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</si>
  <si>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</si>
  <si>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</si>
  <si>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</si>
  <si>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</si>
  <si>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</si>
  <si>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</si>
  <si>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</si>
  <si>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</si>
  <si>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</si>
  <si>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</si>
  <si>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</si>
  <si>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Turisztikai feladatok</t>
  </si>
  <si>
    <t>Otthonvédelmi program</t>
  </si>
  <si>
    <t>Rendkívüli önkormányzati kiadások biztosítása</t>
  </si>
  <si>
    <t>Céltartalékok</t>
  </si>
  <si>
    <t>Oktatási terület juttatásai</t>
  </si>
  <si>
    <t>Oktatási terület tartalék kerete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</si>
  <si>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</si>
  <si>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</si>
  <si>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</si>
  <si>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</si>
  <si>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</si>
  <si>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</si>
  <si>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Céltartalék 2014.</t>
  </si>
  <si>
    <t>Krízis keret: a téli hideg időjárás miatti ellátásra, egyéb feladat ellátásra</t>
  </si>
  <si>
    <t>Erzsébet terv előkészítési és kommunikációs feladatai</t>
  </si>
  <si>
    <t>Beruházások műszaki előkészítése</t>
  </si>
  <si>
    <t>Önkormányzati helyi rendezvények</t>
  </si>
  <si>
    <t>Irattár rendezése</t>
  </si>
  <si>
    <t>Kártérítések</t>
  </si>
  <si>
    <t>Felhalmozási célra (K88 rovaton)</t>
  </si>
  <si>
    <t>Működési célra (K512 rovaton)</t>
  </si>
  <si>
    <t>Tartalék előirányzat mindösszesen (4+5)</t>
  </si>
  <si>
    <t>Nyílászárók csere pályázat</t>
  </si>
  <si>
    <t>Általános tartalék</t>
  </si>
  <si>
    <t>Általános tartalék előirányzata összesen</t>
  </si>
  <si>
    <t>Pályázati önerő, pályázatok előkészítése</t>
  </si>
  <si>
    <t>Erzsébet Terv tartalék kerete</t>
  </si>
  <si>
    <t>Köznevelési intézmények tartalék kerete</t>
  </si>
  <si>
    <t>Erzsébet terv Fejlesztési program 2015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</si>
  <si>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</si>
  <si>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</si>
  <si>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</si>
  <si>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Módosítás</t>
  </si>
  <si>
    <t>Módosított előirányzat</t>
  </si>
  <si>
    <t>Tartalék előirányzat mindösszesen (6+7)</t>
  </si>
  <si>
    <t>Működési célra (K512 rovaton) (3+6)</t>
  </si>
  <si>
    <t>Tartalék előirányzat mindösszesen (9+11)</t>
  </si>
  <si>
    <t>Felhalmozási célra (K88 rovaton)
 (4+7)</t>
  </si>
  <si>
    <t>Állami támogatások elszámolása</t>
  </si>
  <si>
    <t>Növényesítés beruházásokhoz kapcsolódóan</t>
  </si>
  <si>
    <t>Települési értékvédelem</t>
  </si>
  <si>
    <t>Ágazati tartalék</t>
  </si>
  <si>
    <t>2014. évi költségvetési tartalék előirányzat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</si>
</sst>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9">
    <xf numFmtId="0" fontId="0" fillId="0" borderId="0" xfId="0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center" wrapText="1" indent="1"/>
    </xf>
    <xf numFmtId="0" fontId="5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3" fontId="6" fillId="0" borderId="14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3" fontId="6" fillId="0" borderId="30" xfId="0" applyNumberFormat="1" applyFont="1" applyFill="1" applyBorder="1" applyAlignment="1">
      <alignment horizontal="center" vertical="center"/>
    </xf>
    <xf numFmtId="3" fontId="5" fillId="0" borderId="2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19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view="pageBreakPreview" zoomScale="70" zoomScaleNormal="75" zoomScaleSheetLayoutView="70" workbookViewId="0">
      <selection activeCell="E50" sqref="E50"/>
    </sheetView>
  </sheetViews>
  <sheetFormatPr defaultRowHeight="18.75" x14ac:dyDescent="0.2"/>
  <cols>
    <col min="1" max="1" width="9.140625" style="2"/>
    <col min="2" max="2" width="8" style="2" customWidth="1"/>
    <col min="3" max="3" width="57.5703125" style="2" customWidth="1"/>
    <col min="4" max="12" width="16.7109375" style="2" customWidth="1"/>
    <col min="13" max="13" width="10.42578125" style="2" customWidth="1"/>
    <col min="14" max="16384" width="9.140625" style="2"/>
  </cols>
  <sheetData>
    <row r="1" spans="2:13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x14ac:dyDescent="0.3">
      <c r="B2" s="1" t="s">
        <v>64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ht="19.5" thickBot="1" x14ac:dyDescent="0.25">
      <c r="F4" s="4"/>
      <c r="I4" s="4"/>
      <c r="L4" s="4" t="s">
        <v>2</v>
      </c>
      <c r="M4" s="4"/>
    </row>
    <row r="5" spans="2:13" ht="18.75" customHeight="1" x14ac:dyDescent="0.2">
      <c r="B5" s="5" t="s">
        <v>33</v>
      </c>
      <c r="C5" s="5" t="s">
        <v>1</v>
      </c>
      <c r="D5" s="6" t="s">
        <v>34</v>
      </c>
      <c r="E5" s="7"/>
      <c r="F5" s="8"/>
      <c r="G5" s="6" t="s">
        <v>54</v>
      </c>
      <c r="H5" s="7"/>
      <c r="I5" s="8"/>
      <c r="J5" s="6" t="s">
        <v>55</v>
      </c>
      <c r="K5" s="7"/>
      <c r="L5" s="8"/>
      <c r="M5" s="5" t="s">
        <v>53</v>
      </c>
    </row>
    <row r="6" spans="2:13" ht="18.75" customHeight="1" x14ac:dyDescent="0.2">
      <c r="B6" s="9"/>
      <c r="C6" s="9"/>
      <c r="D6" s="10" t="s">
        <v>42</v>
      </c>
      <c r="E6" s="11" t="s">
        <v>41</v>
      </c>
      <c r="F6" s="12" t="s">
        <v>43</v>
      </c>
      <c r="G6" s="10" t="s">
        <v>42</v>
      </c>
      <c r="H6" s="11" t="s">
        <v>41</v>
      </c>
      <c r="I6" s="12" t="s">
        <v>56</v>
      </c>
      <c r="J6" s="10" t="s">
        <v>57</v>
      </c>
      <c r="K6" s="11" t="s">
        <v>59</v>
      </c>
      <c r="L6" s="12" t="s">
        <v>58</v>
      </c>
      <c r="M6" s="9"/>
    </row>
    <row r="7" spans="2:13" x14ac:dyDescent="0.2">
      <c r="B7" s="9"/>
      <c r="C7" s="9"/>
      <c r="D7" s="13"/>
      <c r="E7" s="14"/>
      <c r="F7" s="15"/>
      <c r="G7" s="13"/>
      <c r="H7" s="14"/>
      <c r="I7" s="15"/>
      <c r="J7" s="13"/>
      <c r="K7" s="14"/>
      <c r="L7" s="15"/>
      <c r="M7" s="9"/>
    </row>
    <row r="8" spans="2:13" ht="43.5" customHeight="1" x14ac:dyDescent="0.2">
      <c r="B8" s="16"/>
      <c r="C8" s="16"/>
      <c r="D8" s="17"/>
      <c r="E8" s="18"/>
      <c r="F8" s="19"/>
      <c r="G8" s="17"/>
      <c r="H8" s="18"/>
      <c r="I8" s="19"/>
      <c r="J8" s="17"/>
      <c r="K8" s="18"/>
      <c r="L8" s="19"/>
      <c r="M8" s="16"/>
    </row>
    <row r="9" spans="2:13" x14ac:dyDescent="0.2">
      <c r="B9" s="20">
        <v>1</v>
      </c>
      <c r="C9" s="20">
        <v>2</v>
      </c>
      <c r="D9" s="21">
        <v>3</v>
      </c>
      <c r="E9" s="22">
        <v>4</v>
      </c>
      <c r="F9" s="23">
        <v>5</v>
      </c>
      <c r="G9" s="21">
        <v>6</v>
      </c>
      <c r="H9" s="22">
        <v>7</v>
      </c>
      <c r="I9" s="23">
        <v>8</v>
      </c>
      <c r="J9" s="21">
        <v>9</v>
      </c>
      <c r="K9" s="22">
        <v>10</v>
      </c>
      <c r="L9" s="23">
        <v>11</v>
      </c>
      <c r="M9" s="24">
        <v>12</v>
      </c>
    </row>
    <row r="10" spans="2:13" x14ac:dyDescent="0.2">
      <c r="B10" s="25"/>
      <c r="C10" s="26"/>
      <c r="D10" s="27"/>
      <c r="E10" s="28"/>
      <c r="F10" s="29"/>
      <c r="G10" s="27"/>
      <c r="H10" s="28"/>
      <c r="I10" s="29"/>
      <c r="J10" s="27"/>
      <c r="K10" s="28"/>
      <c r="L10" s="29"/>
      <c r="M10" s="30"/>
    </row>
    <row r="11" spans="2:13" x14ac:dyDescent="0.2">
      <c r="B11" s="25"/>
      <c r="C11" s="26" t="s">
        <v>29</v>
      </c>
      <c r="D11" s="27"/>
      <c r="E11" s="28"/>
      <c r="F11" s="29"/>
      <c r="G11" s="27"/>
      <c r="H11" s="28"/>
      <c r="I11" s="29"/>
      <c r="J11" s="27"/>
      <c r="K11" s="28"/>
      <c r="L11" s="29"/>
      <c r="M11" s="30"/>
    </row>
    <row r="12" spans="2:13" x14ac:dyDescent="0.2">
      <c r="B12" s="25"/>
      <c r="C12" s="26"/>
      <c r="D12" s="27"/>
      <c r="E12" s="28"/>
      <c r="F12" s="29"/>
      <c r="G12" s="27"/>
      <c r="H12" s="28"/>
      <c r="I12" s="29"/>
      <c r="J12" s="27"/>
      <c r="K12" s="28"/>
      <c r="L12" s="29"/>
      <c r="M12" s="30"/>
    </row>
    <row r="13" spans="2:13" x14ac:dyDescent="0.2">
      <c r="B13" s="25"/>
      <c r="C13" s="26"/>
      <c r="D13" s="27"/>
      <c r="E13" s="28"/>
      <c r="F13" s="29"/>
      <c r="G13" s="27"/>
      <c r="H13" s="28"/>
      <c r="I13" s="29"/>
      <c r="J13" s="27"/>
      <c r="K13" s="28"/>
      <c r="L13" s="29"/>
      <c r="M13" s="30"/>
    </row>
    <row r="14" spans="2:13" x14ac:dyDescent="0.2">
      <c r="B14" s="25"/>
      <c r="C14" s="26"/>
      <c r="D14" s="27"/>
      <c r="E14" s="28"/>
      <c r="F14" s="29"/>
      <c r="G14" s="27"/>
      <c r="H14" s="28"/>
      <c r="I14" s="29"/>
      <c r="J14" s="27"/>
      <c r="K14" s="28"/>
      <c r="L14" s="29"/>
      <c r="M14" s="30"/>
    </row>
    <row r="15" spans="2:13" x14ac:dyDescent="0.2">
      <c r="B15" s="26">
        <v>7101</v>
      </c>
      <c r="C15" s="31" t="s">
        <v>45</v>
      </c>
      <c r="D15" s="32">
        <v>10000</v>
      </c>
      <c r="E15" s="28"/>
      <c r="F15" s="29">
        <f>SUM(D15:E15)</f>
        <v>10000</v>
      </c>
      <c r="G15" s="32">
        <v>-10000</v>
      </c>
      <c r="H15" s="28">
        <v>10000</v>
      </c>
      <c r="I15" s="29">
        <f t="shared" ref="I15" si="0">SUM(G15:H15)</f>
        <v>0</v>
      </c>
      <c r="J15" s="32">
        <f>SUM(D15,G15)</f>
        <v>0</v>
      </c>
      <c r="K15" s="28">
        <f>SUM(E15,H15)</f>
        <v>10000</v>
      </c>
      <c r="L15" s="29">
        <f t="shared" ref="L15" si="1">SUM(J15:K15)</f>
        <v>10000</v>
      </c>
      <c r="M15" s="33" t="s">
        <v>31</v>
      </c>
    </row>
    <row r="16" spans="2:13" ht="19.5" thickBot="1" x14ac:dyDescent="0.25">
      <c r="B16" s="25"/>
      <c r="C16" s="26"/>
      <c r="D16" s="34"/>
      <c r="E16" s="28"/>
      <c r="F16" s="29"/>
      <c r="G16" s="34"/>
      <c r="H16" s="28"/>
      <c r="I16" s="29"/>
      <c r="J16" s="34"/>
      <c r="K16" s="28"/>
      <c r="L16" s="29"/>
      <c r="M16" s="30"/>
    </row>
    <row r="17" spans="1:13" s="42" customFormat="1" ht="19.5" thickBot="1" x14ac:dyDescent="0.25">
      <c r="A17" s="35"/>
      <c r="B17" s="36">
        <v>7100</v>
      </c>
      <c r="C17" s="37" t="s">
        <v>46</v>
      </c>
      <c r="D17" s="38">
        <f>SUM(D15)</f>
        <v>10000</v>
      </c>
      <c r="E17" s="39">
        <f t="shared" ref="E17:G17" si="2">SUM(E15)</f>
        <v>0</v>
      </c>
      <c r="F17" s="40">
        <f t="shared" si="2"/>
        <v>10000</v>
      </c>
      <c r="G17" s="38">
        <f t="shared" si="2"/>
        <v>-10000</v>
      </c>
      <c r="H17" s="39">
        <f t="shared" ref="H17:L17" si="3">SUM(H15)</f>
        <v>10000</v>
      </c>
      <c r="I17" s="40">
        <f t="shared" si="3"/>
        <v>0</v>
      </c>
      <c r="J17" s="38">
        <f t="shared" ref="J17:J68" si="4">SUM(D17,G17)</f>
        <v>0</v>
      </c>
      <c r="K17" s="39">
        <f t="shared" ref="K17:K68" si="5">SUM(E17,H17)</f>
        <v>10000</v>
      </c>
      <c r="L17" s="40">
        <f t="shared" si="3"/>
        <v>10000</v>
      </c>
      <c r="M17" s="41"/>
    </row>
    <row r="18" spans="1:13" s="35" customFormat="1" x14ac:dyDescent="0.2">
      <c r="B18" s="26"/>
      <c r="C18" s="31"/>
      <c r="D18" s="43"/>
      <c r="E18" s="44"/>
      <c r="F18" s="45"/>
      <c r="G18" s="43"/>
      <c r="H18" s="44"/>
      <c r="I18" s="45"/>
      <c r="J18" s="43"/>
      <c r="K18" s="44"/>
      <c r="L18" s="45"/>
      <c r="M18" s="30"/>
    </row>
    <row r="19" spans="1:13" s="35" customFormat="1" x14ac:dyDescent="0.2">
      <c r="B19" s="26"/>
      <c r="C19" s="26" t="s">
        <v>25</v>
      </c>
      <c r="D19" s="43"/>
      <c r="E19" s="44"/>
      <c r="F19" s="45"/>
      <c r="G19" s="43"/>
      <c r="H19" s="44"/>
      <c r="I19" s="45"/>
      <c r="J19" s="43"/>
      <c r="K19" s="44"/>
      <c r="L19" s="45"/>
      <c r="M19" s="30"/>
    </row>
    <row r="20" spans="1:13" s="35" customFormat="1" x14ac:dyDescent="0.2">
      <c r="B20" s="26"/>
      <c r="C20" s="31"/>
      <c r="D20" s="43"/>
      <c r="E20" s="44"/>
      <c r="F20" s="45"/>
      <c r="G20" s="43"/>
      <c r="H20" s="44"/>
      <c r="I20" s="45"/>
      <c r="J20" s="43"/>
      <c r="K20" s="44"/>
      <c r="L20" s="45"/>
      <c r="M20" s="30"/>
    </row>
    <row r="21" spans="1:13" x14ac:dyDescent="0.2">
      <c r="B21" s="26">
        <v>7201</v>
      </c>
      <c r="C21" s="31" t="s">
        <v>6</v>
      </c>
      <c r="D21" s="43"/>
      <c r="E21" s="44"/>
      <c r="F21" s="45"/>
      <c r="G21" s="43"/>
      <c r="H21" s="44"/>
      <c r="I21" s="45"/>
      <c r="J21" s="43"/>
      <c r="K21" s="44"/>
      <c r="L21" s="45"/>
      <c r="M21" s="30"/>
    </row>
    <row r="22" spans="1:13" x14ac:dyDescent="0.2">
      <c r="B22" s="25">
        <v>1</v>
      </c>
      <c r="C22" s="46" t="s">
        <v>24</v>
      </c>
      <c r="D22" s="32">
        <f>35000+127-4710-110+7988-1992-1524-1650-2334-1151</f>
        <v>29644</v>
      </c>
      <c r="E22" s="47">
        <f>312+15000-3594</f>
        <v>11718</v>
      </c>
      <c r="F22" s="45">
        <f>SUM(D22:E22)</f>
        <v>41362</v>
      </c>
      <c r="G22" s="32">
        <f>-3302-224-508-6350+2000-98-300+49144-3000-195-20000-10-240-550-46011</f>
        <v>-29644</v>
      </c>
      <c r="H22" s="47">
        <f>-2000-640+1917+13099+49047+9075-21000-1000-58460</f>
        <v>-9962</v>
      </c>
      <c r="I22" s="45">
        <f t="shared" ref="I22:I23" si="6">SUM(G22:H22)</f>
        <v>-39606</v>
      </c>
      <c r="J22" s="32">
        <f t="shared" si="4"/>
        <v>0</v>
      </c>
      <c r="K22" s="47">
        <f t="shared" si="5"/>
        <v>1756</v>
      </c>
      <c r="L22" s="45">
        <f t="shared" ref="L22:L23" si="7">SUM(J22:K22)</f>
        <v>1756</v>
      </c>
      <c r="M22" s="33" t="s">
        <v>31</v>
      </c>
    </row>
    <row r="23" spans="1:13" x14ac:dyDescent="0.2">
      <c r="B23" s="25">
        <f>B22+1</f>
        <v>2</v>
      </c>
      <c r="C23" s="46" t="s">
        <v>7</v>
      </c>
      <c r="D23" s="32">
        <v>1500</v>
      </c>
      <c r="E23" s="47"/>
      <c r="F23" s="45">
        <f>SUM(D23:E23)</f>
        <v>1500</v>
      </c>
      <c r="G23" s="32"/>
      <c r="H23" s="47"/>
      <c r="I23" s="45">
        <f t="shared" si="6"/>
        <v>0</v>
      </c>
      <c r="J23" s="32">
        <f t="shared" si="4"/>
        <v>1500</v>
      </c>
      <c r="K23" s="47">
        <f t="shared" si="5"/>
        <v>0</v>
      </c>
      <c r="L23" s="45">
        <f t="shared" si="7"/>
        <v>1500</v>
      </c>
      <c r="M23" s="33" t="s">
        <v>31</v>
      </c>
    </row>
    <row r="24" spans="1:13" ht="37.5" x14ac:dyDescent="0.2">
      <c r="B24" s="25">
        <f t="shared" ref="B24:B36" si="8">B23+1</f>
        <v>3</v>
      </c>
      <c r="C24" s="48" t="s">
        <v>8</v>
      </c>
      <c r="D24" s="32">
        <v>10212</v>
      </c>
      <c r="E24" s="47">
        <v>42981</v>
      </c>
      <c r="F24" s="45">
        <f t="shared" ref="F24:F45" si="9">SUM(D24:E24)</f>
        <v>53193</v>
      </c>
      <c r="G24" s="32">
        <f>-10212</f>
        <v>-10212</v>
      </c>
      <c r="H24" s="47">
        <f>-3810+10000-49171</f>
        <v>-42981</v>
      </c>
      <c r="I24" s="45">
        <f t="shared" ref="I24:I37" si="10">SUM(G24:H24)</f>
        <v>-53193</v>
      </c>
      <c r="J24" s="32">
        <f t="shared" si="4"/>
        <v>0</v>
      </c>
      <c r="K24" s="47">
        <f t="shared" si="5"/>
        <v>0</v>
      </c>
      <c r="L24" s="45">
        <f t="shared" ref="L24:L37" si="11">SUM(J24:K24)</f>
        <v>0</v>
      </c>
      <c r="M24" s="33" t="s">
        <v>31</v>
      </c>
    </row>
    <row r="25" spans="1:13" s="73" customFormat="1" ht="36" customHeight="1" x14ac:dyDescent="0.2">
      <c r="B25" s="74">
        <f t="shared" si="8"/>
        <v>4</v>
      </c>
      <c r="C25" s="48" t="s">
        <v>3</v>
      </c>
      <c r="D25" s="75">
        <v>1000</v>
      </c>
      <c r="E25" s="76"/>
      <c r="F25" s="77">
        <f t="shared" si="9"/>
        <v>1000</v>
      </c>
      <c r="G25" s="75">
        <v>-1000</v>
      </c>
      <c r="H25" s="76"/>
      <c r="I25" s="77">
        <f t="shared" si="10"/>
        <v>-1000</v>
      </c>
      <c r="J25" s="75">
        <f t="shared" si="4"/>
        <v>0</v>
      </c>
      <c r="K25" s="76">
        <f t="shared" si="5"/>
        <v>0</v>
      </c>
      <c r="L25" s="77">
        <f t="shared" si="11"/>
        <v>0</v>
      </c>
      <c r="M25" s="78" t="s">
        <v>31</v>
      </c>
    </row>
    <row r="26" spans="1:13" x14ac:dyDescent="0.2">
      <c r="B26" s="25">
        <f t="shared" si="8"/>
        <v>5</v>
      </c>
      <c r="C26" s="48" t="s">
        <v>4</v>
      </c>
      <c r="D26" s="32">
        <v>48000</v>
      </c>
      <c r="E26" s="47"/>
      <c r="F26" s="45">
        <f t="shared" si="9"/>
        <v>48000</v>
      </c>
      <c r="G26" s="32">
        <f>-15000+50000-40000-2981-40019</f>
        <v>-48000</v>
      </c>
      <c r="H26" s="47"/>
      <c r="I26" s="45">
        <f t="shared" si="10"/>
        <v>-48000</v>
      </c>
      <c r="J26" s="32">
        <f t="shared" si="4"/>
        <v>0</v>
      </c>
      <c r="K26" s="47">
        <f t="shared" si="5"/>
        <v>0</v>
      </c>
      <c r="L26" s="45">
        <f t="shared" si="11"/>
        <v>0</v>
      </c>
      <c r="M26" s="33" t="s">
        <v>31</v>
      </c>
    </row>
    <row r="27" spans="1:13" x14ac:dyDescent="0.2">
      <c r="B27" s="25">
        <f t="shared" si="8"/>
        <v>6</v>
      </c>
      <c r="C27" s="48" t="s">
        <v>27</v>
      </c>
      <c r="D27" s="32">
        <v>28000</v>
      </c>
      <c r="E27" s="47"/>
      <c r="F27" s="45">
        <f t="shared" si="9"/>
        <v>28000</v>
      </c>
      <c r="G27" s="32">
        <f>-2492-5384-20124</f>
        <v>-28000</v>
      </c>
      <c r="H27" s="47"/>
      <c r="I27" s="45">
        <f t="shared" si="10"/>
        <v>-28000</v>
      </c>
      <c r="J27" s="32">
        <f t="shared" si="4"/>
        <v>0</v>
      </c>
      <c r="K27" s="47">
        <f t="shared" si="5"/>
        <v>0</v>
      </c>
      <c r="L27" s="45">
        <f t="shared" si="11"/>
        <v>0</v>
      </c>
      <c r="M27" s="33" t="s">
        <v>31</v>
      </c>
    </row>
    <row r="28" spans="1:13" x14ac:dyDescent="0.2">
      <c r="B28" s="25">
        <f t="shared" si="8"/>
        <v>7</v>
      </c>
      <c r="C28" s="48" t="s">
        <v>26</v>
      </c>
      <c r="D28" s="32">
        <v>17000</v>
      </c>
      <c r="E28" s="47"/>
      <c r="F28" s="45">
        <f t="shared" si="9"/>
        <v>17000</v>
      </c>
      <c r="G28" s="32">
        <v>-17000</v>
      </c>
      <c r="H28" s="47"/>
      <c r="I28" s="45">
        <f t="shared" si="10"/>
        <v>-17000</v>
      </c>
      <c r="J28" s="32">
        <f t="shared" si="4"/>
        <v>0</v>
      </c>
      <c r="K28" s="47">
        <f t="shared" si="5"/>
        <v>0</v>
      </c>
      <c r="L28" s="45">
        <f t="shared" si="11"/>
        <v>0</v>
      </c>
      <c r="M28" s="33" t="s">
        <v>31</v>
      </c>
    </row>
    <row r="29" spans="1:13" ht="37.5" x14ac:dyDescent="0.2">
      <c r="B29" s="49">
        <f t="shared" si="8"/>
        <v>8</v>
      </c>
      <c r="C29" s="48" t="s">
        <v>35</v>
      </c>
      <c r="D29" s="32">
        <v>8000</v>
      </c>
      <c r="E29" s="47"/>
      <c r="F29" s="45">
        <f t="shared" si="9"/>
        <v>8000</v>
      </c>
      <c r="G29" s="32">
        <v>-4000</v>
      </c>
      <c r="H29" s="47">
        <v>4000</v>
      </c>
      <c r="I29" s="45">
        <f t="shared" si="10"/>
        <v>0</v>
      </c>
      <c r="J29" s="32">
        <f t="shared" si="4"/>
        <v>4000</v>
      </c>
      <c r="K29" s="47">
        <f t="shared" si="5"/>
        <v>4000</v>
      </c>
      <c r="L29" s="45">
        <f t="shared" si="11"/>
        <v>8000</v>
      </c>
      <c r="M29" s="33" t="s">
        <v>31</v>
      </c>
    </row>
    <row r="30" spans="1:13" ht="37.5" x14ac:dyDescent="0.2">
      <c r="B30" s="25">
        <f t="shared" si="8"/>
        <v>9</v>
      </c>
      <c r="C30" s="48" t="s">
        <v>36</v>
      </c>
      <c r="D30" s="32">
        <v>15000</v>
      </c>
      <c r="E30" s="47"/>
      <c r="F30" s="45">
        <f t="shared" si="9"/>
        <v>15000</v>
      </c>
      <c r="G30" s="32">
        <v>-15000</v>
      </c>
      <c r="H30" s="47">
        <v>15000</v>
      </c>
      <c r="I30" s="45">
        <f t="shared" si="10"/>
        <v>0</v>
      </c>
      <c r="J30" s="32">
        <f t="shared" si="4"/>
        <v>0</v>
      </c>
      <c r="K30" s="47">
        <f t="shared" si="5"/>
        <v>15000</v>
      </c>
      <c r="L30" s="45">
        <f t="shared" si="11"/>
        <v>15000</v>
      </c>
      <c r="M30" s="33" t="s">
        <v>31</v>
      </c>
    </row>
    <row r="31" spans="1:13" x14ac:dyDescent="0.2">
      <c r="B31" s="25">
        <f t="shared" si="8"/>
        <v>10</v>
      </c>
      <c r="C31" s="48" t="s">
        <v>37</v>
      </c>
      <c r="D31" s="32">
        <v>12000</v>
      </c>
      <c r="E31" s="47"/>
      <c r="F31" s="45">
        <f t="shared" si="9"/>
        <v>12000</v>
      </c>
      <c r="G31" s="32">
        <v>-12000</v>
      </c>
      <c r="H31" s="47">
        <v>9000</v>
      </c>
      <c r="I31" s="45">
        <f t="shared" si="10"/>
        <v>-3000</v>
      </c>
      <c r="J31" s="32">
        <f t="shared" si="4"/>
        <v>0</v>
      </c>
      <c r="K31" s="47">
        <f t="shared" si="5"/>
        <v>9000</v>
      </c>
      <c r="L31" s="45">
        <f t="shared" si="11"/>
        <v>9000</v>
      </c>
      <c r="M31" s="33" t="s">
        <v>31</v>
      </c>
    </row>
    <row r="32" spans="1:13" x14ac:dyDescent="0.2">
      <c r="B32" s="25">
        <f t="shared" si="8"/>
        <v>11</v>
      </c>
      <c r="C32" s="48" t="s">
        <v>38</v>
      </c>
      <c r="D32" s="32">
        <v>15000</v>
      </c>
      <c r="E32" s="47"/>
      <c r="F32" s="45">
        <f t="shared" si="9"/>
        <v>15000</v>
      </c>
      <c r="G32" s="32">
        <v>-15000</v>
      </c>
      <c r="H32" s="47"/>
      <c r="I32" s="45">
        <f t="shared" si="10"/>
        <v>-15000</v>
      </c>
      <c r="J32" s="32">
        <f t="shared" si="4"/>
        <v>0</v>
      </c>
      <c r="K32" s="47">
        <f t="shared" si="5"/>
        <v>0</v>
      </c>
      <c r="L32" s="45">
        <f t="shared" si="11"/>
        <v>0</v>
      </c>
      <c r="M32" s="33" t="s">
        <v>31</v>
      </c>
    </row>
    <row r="33" spans="1:13" x14ac:dyDescent="0.2">
      <c r="B33" s="25">
        <f t="shared" si="8"/>
        <v>12</v>
      </c>
      <c r="C33" s="48" t="s">
        <v>28</v>
      </c>
      <c r="D33" s="32">
        <v>277</v>
      </c>
      <c r="E33" s="47"/>
      <c r="F33" s="45">
        <f t="shared" si="9"/>
        <v>277</v>
      </c>
      <c r="G33" s="32"/>
      <c r="H33" s="47"/>
      <c r="I33" s="45">
        <f t="shared" si="10"/>
        <v>0</v>
      </c>
      <c r="J33" s="32">
        <f t="shared" si="4"/>
        <v>277</v>
      </c>
      <c r="K33" s="47">
        <f t="shared" si="5"/>
        <v>0</v>
      </c>
      <c r="L33" s="45">
        <f t="shared" si="11"/>
        <v>277</v>
      </c>
      <c r="M33" s="33" t="s">
        <v>31</v>
      </c>
    </row>
    <row r="34" spans="1:13" x14ac:dyDescent="0.2">
      <c r="B34" s="25">
        <f t="shared" si="8"/>
        <v>13</v>
      </c>
      <c r="C34" s="48" t="s">
        <v>39</v>
      </c>
      <c r="D34" s="32">
        <f>5000+9601</f>
        <v>14601</v>
      </c>
      <c r="E34" s="47"/>
      <c r="F34" s="45">
        <f t="shared" si="9"/>
        <v>14601</v>
      </c>
      <c r="G34" s="32">
        <f>-2400-6631</f>
        <v>-9031</v>
      </c>
      <c r="H34" s="47"/>
      <c r="I34" s="45">
        <f t="shared" si="10"/>
        <v>-9031</v>
      </c>
      <c r="J34" s="32">
        <f t="shared" si="4"/>
        <v>5570</v>
      </c>
      <c r="K34" s="47">
        <f t="shared" si="5"/>
        <v>0</v>
      </c>
      <c r="L34" s="45">
        <f t="shared" si="11"/>
        <v>5570</v>
      </c>
      <c r="M34" s="33" t="s">
        <v>31</v>
      </c>
    </row>
    <row r="35" spans="1:13" x14ac:dyDescent="0.2">
      <c r="B35" s="25">
        <f t="shared" si="8"/>
        <v>14</v>
      </c>
      <c r="C35" s="48" t="s">
        <v>40</v>
      </c>
      <c r="D35" s="32">
        <v>1500</v>
      </c>
      <c r="E35" s="47"/>
      <c r="F35" s="45">
        <f t="shared" si="9"/>
        <v>1500</v>
      </c>
      <c r="G35" s="32"/>
      <c r="H35" s="47"/>
      <c r="I35" s="45">
        <f t="shared" si="10"/>
        <v>0</v>
      </c>
      <c r="J35" s="32">
        <f t="shared" si="4"/>
        <v>1500</v>
      </c>
      <c r="K35" s="47">
        <f t="shared" si="5"/>
        <v>0</v>
      </c>
      <c r="L35" s="45">
        <f t="shared" si="11"/>
        <v>1500</v>
      </c>
      <c r="M35" s="33" t="s">
        <v>31</v>
      </c>
    </row>
    <row r="36" spans="1:13" x14ac:dyDescent="0.2">
      <c r="B36" s="25">
        <f t="shared" si="8"/>
        <v>15</v>
      </c>
      <c r="C36" s="48" t="s">
        <v>22</v>
      </c>
      <c r="D36" s="32">
        <v>48000</v>
      </c>
      <c r="E36" s="47"/>
      <c r="F36" s="45">
        <f t="shared" si="9"/>
        <v>48000</v>
      </c>
      <c r="G36" s="32">
        <f>-40000-400-300-3810+50000-1280-16776-35434</f>
        <v>-48000</v>
      </c>
      <c r="H36" s="47"/>
      <c r="I36" s="45">
        <f t="shared" si="10"/>
        <v>-48000</v>
      </c>
      <c r="J36" s="32">
        <f t="shared" si="4"/>
        <v>0</v>
      </c>
      <c r="K36" s="47">
        <f t="shared" si="5"/>
        <v>0</v>
      </c>
      <c r="L36" s="45">
        <f t="shared" si="11"/>
        <v>0</v>
      </c>
      <c r="M36" s="33" t="s">
        <v>31</v>
      </c>
    </row>
    <row r="37" spans="1:13" x14ac:dyDescent="0.2">
      <c r="B37" s="25">
        <v>16</v>
      </c>
      <c r="C37" s="48" t="s">
        <v>49</v>
      </c>
      <c r="D37" s="32">
        <v>4121</v>
      </c>
      <c r="E37" s="47"/>
      <c r="F37" s="45">
        <f t="shared" si="9"/>
        <v>4121</v>
      </c>
      <c r="G37" s="32">
        <f>-2150-1235-226-249-159</f>
        <v>-4019</v>
      </c>
      <c r="H37" s="47"/>
      <c r="I37" s="45">
        <f t="shared" si="10"/>
        <v>-4019</v>
      </c>
      <c r="J37" s="32">
        <f t="shared" si="4"/>
        <v>102</v>
      </c>
      <c r="K37" s="47">
        <f t="shared" si="5"/>
        <v>0</v>
      </c>
      <c r="L37" s="45">
        <f t="shared" si="11"/>
        <v>102</v>
      </c>
      <c r="M37" s="33" t="s">
        <v>31</v>
      </c>
    </row>
    <row r="38" spans="1:13" x14ac:dyDescent="0.2">
      <c r="B38" s="25">
        <v>17</v>
      </c>
      <c r="C38" s="48" t="s">
        <v>48</v>
      </c>
      <c r="D38" s="32"/>
      <c r="E38" s="47">
        <f>286700-68649+13279+30000-15000+25337+33-13923-11400-15000</f>
        <v>231377</v>
      </c>
      <c r="F38" s="45">
        <f t="shared" ref="F38" si="12">SUM(D38:E38)</f>
        <v>231377</v>
      </c>
      <c r="G38" s="32"/>
      <c r="H38" s="47">
        <f>-3000-635-3000-48000-108818+26600-16300-9888-68336</f>
        <v>-231377</v>
      </c>
      <c r="I38" s="45">
        <f t="shared" ref="I38" si="13">SUM(G38:H38)</f>
        <v>-231377</v>
      </c>
      <c r="J38" s="32">
        <f t="shared" si="4"/>
        <v>0</v>
      </c>
      <c r="K38" s="47">
        <f t="shared" si="5"/>
        <v>0</v>
      </c>
      <c r="L38" s="45">
        <f t="shared" ref="L38" si="14">SUM(J38:K38)</f>
        <v>0</v>
      </c>
      <c r="M38" s="33" t="s">
        <v>31</v>
      </c>
    </row>
    <row r="39" spans="1:13" x14ac:dyDescent="0.2">
      <c r="B39" s="25">
        <v>18</v>
      </c>
      <c r="C39" s="48" t="s">
        <v>60</v>
      </c>
      <c r="D39" s="32"/>
      <c r="E39" s="47"/>
      <c r="F39" s="45"/>
      <c r="G39" s="32">
        <f>2015-2015</f>
        <v>0</v>
      </c>
      <c r="H39" s="47">
        <f>21504+34851-40628+1850</f>
        <v>17577</v>
      </c>
      <c r="I39" s="45"/>
      <c r="J39" s="32">
        <f t="shared" ref="J39:J41" si="15">SUM(D39,G39)</f>
        <v>0</v>
      </c>
      <c r="K39" s="47">
        <f t="shared" ref="K39:K41" si="16">SUM(E39,H39)</f>
        <v>17577</v>
      </c>
      <c r="L39" s="45">
        <f t="shared" ref="L39:L41" si="17">SUM(J39:K39)</f>
        <v>17577</v>
      </c>
      <c r="M39" s="33" t="s">
        <v>31</v>
      </c>
    </row>
    <row r="40" spans="1:13" x14ac:dyDescent="0.2">
      <c r="B40" s="25">
        <v>19</v>
      </c>
      <c r="C40" s="48" t="s">
        <v>61</v>
      </c>
      <c r="D40" s="32"/>
      <c r="E40" s="47"/>
      <c r="F40" s="45"/>
      <c r="G40" s="32"/>
      <c r="H40" s="47">
        <f>20320-4609</f>
        <v>15711</v>
      </c>
      <c r="I40" s="45"/>
      <c r="J40" s="32">
        <f t="shared" si="15"/>
        <v>0</v>
      </c>
      <c r="K40" s="47">
        <f t="shared" si="16"/>
        <v>15711</v>
      </c>
      <c r="L40" s="45">
        <f t="shared" si="17"/>
        <v>15711</v>
      </c>
      <c r="M40" s="33" t="s">
        <v>31</v>
      </c>
    </row>
    <row r="41" spans="1:13" x14ac:dyDescent="0.2">
      <c r="B41" s="25">
        <v>20</v>
      </c>
      <c r="C41" s="48" t="s">
        <v>63</v>
      </c>
      <c r="D41" s="32"/>
      <c r="E41" s="47"/>
      <c r="F41" s="45">
        <f t="shared" ref="F41" si="18">SUM(D41:E41)</f>
        <v>0</v>
      </c>
      <c r="G41" s="32">
        <f>13396+84+1492-7400-6080</f>
        <v>1492</v>
      </c>
      <c r="H41" s="47"/>
      <c r="I41" s="45">
        <f t="shared" ref="I41" si="19">SUM(G41:H41)</f>
        <v>1492</v>
      </c>
      <c r="J41" s="32">
        <f t="shared" si="15"/>
        <v>1492</v>
      </c>
      <c r="K41" s="47">
        <f t="shared" si="16"/>
        <v>0</v>
      </c>
      <c r="L41" s="45">
        <f t="shared" si="17"/>
        <v>1492</v>
      </c>
      <c r="M41" s="33" t="s">
        <v>31</v>
      </c>
    </row>
    <row r="42" spans="1:13" x14ac:dyDescent="0.2">
      <c r="B42" s="25"/>
      <c r="C42" s="50"/>
      <c r="D42" s="32"/>
      <c r="E42" s="47"/>
      <c r="F42" s="45"/>
      <c r="G42" s="32"/>
      <c r="H42" s="47"/>
      <c r="I42" s="45"/>
      <c r="J42" s="32"/>
      <c r="K42" s="47"/>
      <c r="L42" s="45"/>
      <c r="M42" s="33"/>
    </row>
    <row r="43" spans="1:13" x14ac:dyDescent="0.2">
      <c r="B43" s="25"/>
      <c r="C43" s="48"/>
      <c r="D43" s="32"/>
      <c r="E43" s="47"/>
      <c r="F43" s="45"/>
      <c r="G43" s="32"/>
      <c r="H43" s="47"/>
      <c r="I43" s="45"/>
      <c r="J43" s="32"/>
      <c r="K43" s="47"/>
      <c r="L43" s="45"/>
      <c r="M43" s="30"/>
    </row>
    <row r="44" spans="1:13" x14ac:dyDescent="0.2">
      <c r="B44" s="26">
        <v>7203</v>
      </c>
      <c r="C44" s="51" t="s">
        <v>47</v>
      </c>
      <c r="D44" s="43"/>
      <c r="E44" s="44"/>
      <c r="F44" s="45"/>
      <c r="G44" s="43"/>
      <c r="H44" s="44"/>
      <c r="I44" s="45"/>
      <c r="J44" s="43"/>
      <c r="K44" s="44"/>
      <c r="L44" s="45"/>
      <c r="M44" s="30"/>
    </row>
    <row r="45" spans="1:13" x14ac:dyDescent="0.2">
      <c r="B45" s="25">
        <v>21</v>
      </c>
      <c r="C45" s="52" t="s">
        <v>47</v>
      </c>
      <c r="D45" s="34">
        <v>50000</v>
      </c>
      <c r="E45" s="28">
        <v>50000</v>
      </c>
      <c r="F45" s="45">
        <f t="shared" si="9"/>
        <v>100000</v>
      </c>
      <c r="G45" s="34">
        <v>-50000</v>
      </c>
      <c r="H45" s="28">
        <f>-50000+50000</f>
        <v>0</v>
      </c>
      <c r="I45" s="45">
        <f t="shared" ref="I45" si="20">SUM(G45:H45)</f>
        <v>-50000</v>
      </c>
      <c r="J45" s="34">
        <f t="shared" si="4"/>
        <v>0</v>
      </c>
      <c r="K45" s="28">
        <f t="shared" si="5"/>
        <v>50000</v>
      </c>
      <c r="L45" s="45">
        <f t="shared" ref="L45" si="21">SUM(J45:K45)</f>
        <v>50000</v>
      </c>
      <c r="M45" s="33" t="s">
        <v>31</v>
      </c>
    </row>
    <row r="46" spans="1:13" x14ac:dyDescent="0.2">
      <c r="B46" s="25"/>
      <c r="C46" s="52"/>
      <c r="D46" s="43"/>
      <c r="E46" s="28"/>
      <c r="F46" s="45"/>
      <c r="G46" s="43"/>
      <c r="H46" s="28"/>
      <c r="I46" s="45"/>
      <c r="J46" s="43"/>
      <c r="K46" s="28"/>
      <c r="L46" s="45"/>
      <c r="M46" s="30"/>
    </row>
    <row r="47" spans="1:13" ht="19.5" thickBot="1" x14ac:dyDescent="0.25">
      <c r="B47" s="25"/>
      <c r="C47" s="46"/>
      <c r="D47" s="34"/>
      <c r="E47" s="44"/>
      <c r="F47" s="45"/>
      <c r="G47" s="34"/>
      <c r="H47" s="44"/>
      <c r="I47" s="45"/>
      <c r="J47" s="34"/>
      <c r="K47" s="44"/>
      <c r="L47" s="45"/>
      <c r="M47" s="30"/>
    </row>
    <row r="48" spans="1:13" s="57" customFormat="1" ht="57" thickBot="1" x14ac:dyDescent="0.25">
      <c r="A48" s="53"/>
      <c r="B48" s="54">
        <v>7200</v>
      </c>
      <c r="C48" s="55" t="s">
        <v>52</v>
      </c>
      <c r="D48" s="56">
        <f>SUM(D21:D47)</f>
        <v>303855</v>
      </c>
      <c r="E48" s="39">
        <f>SUM(E21:E47)</f>
        <v>336076</v>
      </c>
      <c r="F48" s="40">
        <f>SUM(F21:F47)</f>
        <v>639931</v>
      </c>
      <c r="G48" s="56">
        <f>SUM(G21:G47)</f>
        <v>-289414</v>
      </c>
      <c r="H48" s="39">
        <f>SUM(H21:H47)</f>
        <v>-223032</v>
      </c>
      <c r="I48" s="40">
        <f>SUM(I21:I47)</f>
        <v>-545734</v>
      </c>
      <c r="J48" s="56">
        <f t="shared" si="4"/>
        <v>14441</v>
      </c>
      <c r="K48" s="39">
        <f t="shared" si="5"/>
        <v>113044</v>
      </c>
      <c r="L48" s="40">
        <f>SUM(L21:L47)</f>
        <v>127485</v>
      </c>
      <c r="M48" s="41"/>
    </row>
    <row r="49" spans="2:13" s="53" customFormat="1" x14ac:dyDescent="0.2">
      <c r="B49" s="58"/>
      <c r="C49" s="59"/>
      <c r="D49" s="60"/>
      <c r="E49" s="61"/>
      <c r="F49" s="62"/>
      <c r="G49" s="60"/>
      <c r="H49" s="61"/>
      <c r="I49" s="62"/>
      <c r="J49" s="60"/>
      <c r="K49" s="61"/>
      <c r="L49" s="62"/>
      <c r="M49" s="63"/>
    </row>
    <row r="50" spans="2:13" s="53" customFormat="1" ht="37.5" x14ac:dyDescent="0.2">
      <c r="B50" s="26">
        <v>7302</v>
      </c>
      <c r="C50" s="51" t="s">
        <v>9</v>
      </c>
      <c r="D50" s="34"/>
      <c r="E50" s="44"/>
      <c r="F50" s="45"/>
      <c r="G50" s="34"/>
      <c r="H50" s="44"/>
      <c r="I50" s="45"/>
      <c r="J50" s="34"/>
      <c r="K50" s="28"/>
      <c r="L50" s="45"/>
      <c r="M50" s="30"/>
    </row>
    <row r="51" spans="2:13" s="53" customFormat="1" x14ac:dyDescent="0.2">
      <c r="B51" s="25">
        <v>22</v>
      </c>
      <c r="C51" s="46" t="s">
        <v>11</v>
      </c>
      <c r="D51" s="34">
        <v>6500</v>
      </c>
      <c r="E51" s="44"/>
      <c r="F51" s="45">
        <f>SUM(D51:E51)</f>
        <v>6500</v>
      </c>
      <c r="G51" s="34">
        <f>280-1768-5011</f>
        <v>-6499</v>
      </c>
      <c r="H51" s="44"/>
      <c r="I51" s="45">
        <f t="shared" ref="I51:I53" si="22">SUM(G51:H51)</f>
        <v>-6499</v>
      </c>
      <c r="J51" s="34">
        <f t="shared" si="4"/>
        <v>1</v>
      </c>
      <c r="K51" s="28">
        <f t="shared" si="5"/>
        <v>0</v>
      </c>
      <c r="L51" s="45">
        <f t="shared" ref="L51:L53" si="23">SUM(J51:K51)</f>
        <v>1</v>
      </c>
      <c r="M51" s="33" t="s">
        <v>31</v>
      </c>
    </row>
    <row r="52" spans="2:13" s="53" customFormat="1" x14ac:dyDescent="0.2">
      <c r="B52" s="25">
        <v>23</v>
      </c>
      <c r="C52" s="46" t="s">
        <v>12</v>
      </c>
      <c r="D52" s="34">
        <v>6000</v>
      </c>
      <c r="E52" s="44"/>
      <c r="F52" s="45">
        <f t="shared" ref="F52:F74" si="24">SUM(D52:E52)</f>
        <v>6000</v>
      </c>
      <c r="G52" s="34">
        <f>-500-5500</f>
        <v>-6000</v>
      </c>
      <c r="H52" s="44"/>
      <c r="I52" s="45">
        <f t="shared" si="22"/>
        <v>-6000</v>
      </c>
      <c r="J52" s="34">
        <f t="shared" si="4"/>
        <v>0</v>
      </c>
      <c r="K52" s="28">
        <f t="shared" si="5"/>
        <v>0</v>
      </c>
      <c r="L52" s="45">
        <f t="shared" si="23"/>
        <v>0</v>
      </c>
      <c r="M52" s="33" t="s">
        <v>31</v>
      </c>
    </row>
    <row r="53" spans="2:13" s="53" customFormat="1" x14ac:dyDescent="0.2">
      <c r="B53" s="25">
        <v>24</v>
      </c>
      <c r="C53" s="46" t="s">
        <v>13</v>
      </c>
      <c r="D53" s="34"/>
      <c r="E53" s="28">
        <v>45000</v>
      </c>
      <c r="F53" s="45">
        <f t="shared" si="24"/>
        <v>45000</v>
      </c>
      <c r="G53" s="34"/>
      <c r="H53" s="28">
        <f>-5000-40000</f>
        <v>-45000</v>
      </c>
      <c r="I53" s="45">
        <f t="shared" si="22"/>
        <v>-45000</v>
      </c>
      <c r="J53" s="34">
        <f t="shared" si="4"/>
        <v>0</v>
      </c>
      <c r="K53" s="28">
        <f t="shared" si="5"/>
        <v>0</v>
      </c>
      <c r="L53" s="45">
        <f t="shared" si="23"/>
        <v>0</v>
      </c>
      <c r="M53" s="33" t="s">
        <v>31</v>
      </c>
    </row>
    <row r="54" spans="2:13" s="53" customFormat="1" x14ac:dyDescent="0.2">
      <c r="B54" s="25"/>
      <c r="C54" s="52"/>
      <c r="D54" s="34"/>
      <c r="E54" s="28"/>
      <c r="F54" s="45"/>
      <c r="G54" s="34"/>
      <c r="H54" s="28"/>
      <c r="I54" s="45"/>
      <c r="J54" s="34"/>
      <c r="K54" s="28"/>
      <c r="L54" s="45"/>
      <c r="M54" s="30"/>
    </row>
    <row r="55" spans="2:13" s="53" customFormat="1" x14ac:dyDescent="0.2">
      <c r="B55" s="25"/>
      <c r="C55" s="52"/>
      <c r="D55" s="34"/>
      <c r="E55" s="28"/>
      <c r="F55" s="45"/>
      <c r="G55" s="34"/>
      <c r="H55" s="28"/>
      <c r="I55" s="45"/>
      <c r="J55" s="34"/>
      <c r="K55" s="28"/>
      <c r="L55" s="45"/>
      <c r="M55" s="30"/>
    </row>
    <row r="56" spans="2:13" s="53" customFormat="1" x14ac:dyDescent="0.2">
      <c r="B56" s="25"/>
      <c r="C56" s="46"/>
      <c r="D56" s="64"/>
      <c r="E56" s="44"/>
      <c r="F56" s="45"/>
      <c r="G56" s="64"/>
      <c r="H56" s="44"/>
      <c r="I56" s="45"/>
      <c r="J56" s="64"/>
      <c r="K56" s="28"/>
      <c r="L56" s="45"/>
      <c r="M56" s="30"/>
    </row>
    <row r="57" spans="2:13" x14ac:dyDescent="0.2">
      <c r="B57" s="26">
        <v>7303</v>
      </c>
      <c r="C57" s="31" t="s">
        <v>10</v>
      </c>
      <c r="D57" s="34"/>
      <c r="E57" s="44"/>
      <c r="F57" s="45"/>
      <c r="G57" s="34"/>
      <c r="H57" s="44"/>
      <c r="I57" s="45"/>
      <c r="J57" s="34"/>
      <c r="K57" s="28"/>
      <c r="L57" s="45"/>
      <c r="M57" s="30"/>
    </row>
    <row r="58" spans="2:13" x14ac:dyDescent="0.2">
      <c r="B58" s="25">
        <v>25</v>
      </c>
      <c r="C58" s="46" t="s">
        <v>14</v>
      </c>
      <c r="D58" s="34">
        <v>4500</v>
      </c>
      <c r="E58" s="44"/>
      <c r="F58" s="45">
        <f t="shared" si="24"/>
        <v>4500</v>
      </c>
      <c r="G58" s="34">
        <f>-4317</f>
        <v>-4317</v>
      </c>
      <c r="H58" s="44"/>
      <c r="I58" s="45">
        <f t="shared" ref="I58" si="25">SUM(G58:H58)</f>
        <v>-4317</v>
      </c>
      <c r="J58" s="34">
        <f t="shared" si="4"/>
        <v>183</v>
      </c>
      <c r="K58" s="28">
        <f t="shared" si="5"/>
        <v>0</v>
      </c>
      <c r="L58" s="45">
        <f t="shared" ref="L58" si="26">SUM(J58:K58)</f>
        <v>183</v>
      </c>
      <c r="M58" s="33" t="s">
        <v>31</v>
      </c>
    </row>
    <row r="59" spans="2:13" x14ac:dyDescent="0.2">
      <c r="B59" s="25"/>
      <c r="C59" s="52"/>
      <c r="D59" s="34"/>
      <c r="E59" s="44"/>
      <c r="F59" s="45"/>
      <c r="G59" s="34"/>
      <c r="H59" s="44"/>
      <c r="I59" s="45"/>
      <c r="J59" s="34"/>
      <c r="K59" s="28"/>
      <c r="L59" s="45"/>
      <c r="M59" s="30"/>
    </row>
    <row r="60" spans="2:13" x14ac:dyDescent="0.2">
      <c r="B60" s="25"/>
      <c r="C60" s="52"/>
      <c r="D60" s="34"/>
      <c r="E60" s="44"/>
      <c r="F60" s="45"/>
      <c r="G60" s="34"/>
      <c r="H60" s="44"/>
      <c r="I60" s="45"/>
      <c r="J60" s="34"/>
      <c r="K60" s="44"/>
      <c r="L60" s="45"/>
      <c r="M60" s="30"/>
    </row>
    <row r="61" spans="2:13" x14ac:dyDescent="0.2">
      <c r="B61" s="25"/>
      <c r="C61" s="27"/>
      <c r="D61" s="34"/>
      <c r="E61" s="28"/>
      <c r="F61" s="45"/>
      <c r="G61" s="34"/>
      <c r="H61" s="28"/>
      <c r="I61" s="45"/>
      <c r="J61" s="34"/>
      <c r="K61" s="28"/>
      <c r="L61" s="45"/>
      <c r="M61" s="30"/>
    </row>
    <row r="62" spans="2:13" ht="37.5" x14ac:dyDescent="0.2">
      <c r="B62" s="26">
        <v>7305</v>
      </c>
      <c r="C62" s="51" t="s">
        <v>15</v>
      </c>
      <c r="D62" s="34"/>
      <c r="E62" s="44"/>
      <c r="F62" s="45"/>
      <c r="G62" s="34"/>
      <c r="H62" s="44"/>
      <c r="I62" s="45"/>
      <c r="J62" s="34"/>
      <c r="K62" s="44"/>
      <c r="L62" s="45"/>
      <c r="M62" s="30"/>
    </row>
    <row r="63" spans="2:13" x14ac:dyDescent="0.2">
      <c r="B63" s="25">
        <v>26</v>
      </c>
      <c r="C63" s="46" t="s">
        <v>16</v>
      </c>
      <c r="D63" s="34"/>
      <c r="E63" s="28">
        <v>55000</v>
      </c>
      <c r="F63" s="45">
        <f t="shared" si="24"/>
        <v>55000</v>
      </c>
      <c r="G63" s="34"/>
      <c r="H63" s="28">
        <f>-1805+25000-78195</f>
        <v>-55000</v>
      </c>
      <c r="I63" s="45">
        <f t="shared" ref="I63:I68" si="27">SUM(G63:H63)</f>
        <v>-55000</v>
      </c>
      <c r="J63" s="34">
        <f t="shared" si="4"/>
        <v>0</v>
      </c>
      <c r="K63" s="28">
        <f t="shared" si="5"/>
        <v>0</v>
      </c>
      <c r="L63" s="45">
        <f t="shared" ref="L63:L67" si="28">SUM(J63:K63)</f>
        <v>0</v>
      </c>
      <c r="M63" s="65" t="s">
        <v>32</v>
      </c>
    </row>
    <row r="64" spans="2:13" x14ac:dyDescent="0.2">
      <c r="B64" s="25">
        <v>27</v>
      </c>
      <c r="C64" s="46" t="s">
        <v>17</v>
      </c>
      <c r="D64" s="34"/>
      <c r="E64" s="28">
        <v>25000</v>
      </c>
      <c r="F64" s="45">
        <f t="shared" si="24"/>
        <v>25000</v>
      </c>
      <c r="G64" s="34"/>
      <c r="H64" s="28">
        <f>5000-30000</f>
        <v>-25000</v>
      </c>
      <c r="I64" s="45">
        <f t="shared" si="27"/>
        <v>-25000</v>
      </c>
      <c r="J64" s="34">
        <f t="shared" si="4"/>
        <v>0</v>
      </c>
      <c r="K64" s="28">
        <f t="shared" si="5"/>
        <v>0</v>
      </c>
      <c r="L64" s="45">
        <f t="shared" si="28"/>
        <v>0</v>
      </c>
      <c r="M64" s="65" t="s">
        <v>32</v>
      </c>
    </row>
    <row r="65" spans="1:13" x14ac:dyDescent="0.2">
      <c r="B65" s="25">
        <v>28</v>
      </c>
      <c r="C65" s="46" t="s">
        <v>18</v>
      </c>
      <c r="D65" s="34"/>
      <c r="E65" s="28">
        <v>25000</v>
      </c>
      <c r="F65" s="45">
        <f t="shared" si="24"/>
        <v>25000</v>
      </c>
      <c r="G65" s="34"/>
      <c r="H65" s="28">
        <f>-1000-1000-1844-2802-8400-701-2782</f>
        <v>-18529</v>
      </c>
      <c r="I65" s="45">
        <f t="shared" si="27"/>
        <v>-18529</v>
      </c>
      <c r="J65" s="34">
        <f t="shared" si="4"/>
        <v>0</v>
      </c>
      <c r="K65" s="28">
        <f t="shared" si="5"/>
        <v>6471</v>
      </c>
      <c r="L65" s="45">
        <f t="shared" si="28"/>
        <v>6471</v>
      </c>
      <c r="M65" s="65" t="s">
        <v>32</v>
      </c>
    </row>
    <row r="66" spans="1:13" x14ac:dyDescent="0.2">
      <c r="B66" s="25">
        <v>29</v>
      </c>
      <c r="C66" s="46" t="s">
        <v>44</v>
      </c>
      <c r="D66" s="34"/>
      <c r="E66" s="28">
        <v>20000</v>
      </c>
      <c r="F66" s="45">
        <f t="shared" si="24"/>
        <v>20000</v>
      </c>
      <c r="G66" s="34"/>
      <c r="H66" s="28">
        <f>10000-15000-6223-8777</f>
        <v>-20000</v>
      </c>
      <c r="I66" s="45">
        <f t="shared" si="27"/>
        <v>-20000</v>
      </c>
      <c r="J66" s="34">
        <f t="shared" si="4"/>
        <v>0</v>
      </c>
      <c r="K66" s="28">
        <f t="shared" si="5"/>
        <v>0</v>
      </c>
      <c r="L66" s="45">
        <f t="shared" si="28"/>
        <v>0</v>
      </c>
      <c r="M66" s="65" t="s">
        <v>32</v>
      </c>
    </row>
    <row r="67" spans="1:13" x14ac:dyDescent="0.2">
      <c r="B67" s="25">
        <v>30</v>
      </c>
      <c r="C67" s="46" t="s">
        <v>5</v>
      </c>
      <c r="D67" s="34"/>
      <c r="E67" s="28">
        <v>10000</v>
      </c>
      <c r="F67" s="45">
        <f t="shared" si="24"/>
        <v>10000</v>
      </c>
      <c r="G67" s="34"/>
      <c r="H67" s="28">
        <f>5000-15000</f>
        <v>-10000</v>
      </c>
      <c r="I67" s="45">
        <f t="shared" si="27"/>
        <v>-10000</v>
      </c>
      <c r="J67" s="34">
        <f t="shared" si="4"/>
        <v>0</v>
      </c>
      <c r="K67" s="28">
        <f t="shared" si="5"/>
        <v>0</v>
      </c>
      <c r="L67" s="45">
        <f t="shared" si="28"/>
        <v>0</v>
      </c>
      <c r="M67" s="65" t="s">
        <v>32</v>
      </c>
    </row>
    <row r="68" spans="1:13" x14ac:dyDescent="0.2">
      <c r="B68" s="25">
        <v>31</v>
      </c>
      <c r="C68" s="46" t="s">
        <v>62</v>
      </c>
      <c r="D68" s="34"/>
      <c r="E68" s="28"/>
      <c r="F68" s="45">
        <f t="shared" si="24"/>
        <v>0</v>
      </c>
      <c r="G68" s="34"/>
      <c r="H68" s="28">
        <f>5000-4000</f>
        <v>1000</v>
      </c>
      <c r="I68" s="45">
        <f t="shared" si="27"/>
        <v>1000</v>
      </c>
      <c r="J68" s="34">
        <f t="shared" si="4"/>
        <v>0</v>
      </c>
      <c r="K68" s="28">
        <f t="shared" si="5"/>
        <v>1000</v>
      </c>
      <c r="L68" s="45">
        <f t="shared" ref="L68" si="29">SUM(J68:K68)</f>
        <v>1000</v>
      </c>
      <c r="M68" s="65" t="s">
        <v>32</v>
      </c>
    </row>
    <row r="69" spans="1:13" x14ac:dyDescent="0.2">
      <c r="B69" s="25"/>
      <c r="C69" s="52"/>
      <c r="D69" s="34"/>
      <c r="E69" s="28"/>
      <c r="F69" s="45"/>
      <c r="G69" s="34"/>
      <c r="H69" s="28"/>
      <c r="I69" s="45"/>
      <c r="J69" s="34"/>
      <c r="K69" s="28"/>
      <c r="L69" s="45"/>
      <c r="M69" s="30"/>
    </row>
    <row r="70" spans="1:13" x14ac:dyDescent="0.2">
      <c r="B70" s="25"/>
      <c r="C70" s="27"/>
      <c r="D70" s="34"/>
      <c r="E70" s="28"/>
      <c r="F70" s="45"/>
      <c r="G70" s="34"/>
      <c r="H70" s="28"/>
      <c r="I70" s="45"/>
      <c r="J70" s="34"/>
      <c r="K70" s="28"/>
      <c r="L70" s="45"/>
      <c r="M70" s="30"/>
    </row>
    <row r="71" spans="1:13" ht="37.5" x14ac:dyDescent="0.2">
      <c r="B71" s="66">
        <v>7306</v>
      </c>
      <c r="C71" s="51" t="s">
        <v>19</v>
      </c>
      <c r="D71" s="34"/>
      <c r="E71" s="28"/>
      <c r="F71" s="45"/>
      <c r="G71" s="34"/>
      <c r="H71" s="28"/>
      <c r="I71" s="45"/>
      <c r="J71" s="34"/>
      <c r="K71" s="28"/>
      <c r="L71" s="45"/>
      <c r="M71" s="30"/>
    </row>
    <row r="72" spans="1:13" x14ac:dyDescent="0.2">
      <c r="B72" s="25">
        <v>32</v>
      </c>
      <c r="C72" s="46" t="s">
        <v>20</v>
      </c>
      <c r="D72" s="34">
        <v>4000</v>
      </c>
      <c r="E72" s="28"/>
      <c r="F72" s="45">
        <f t="shared" si="24"/>
        <v>4000</v>
      </c>
      <c r="G72" s="34">
        <f>-524+99-2623-380</f>
        <v>-3428</v>
      </c>
      <c r="H72" s="28"/>
      <c r="I72" s="45">
        <f t="shared" ref="I72:I74" si="30">SUM(G72:H72)</f>
        <v>-3428</v>
      </c>
      <c r="J72" s="34">
        <f t="shared" ref="J72:J83" si="31">SUM(D72,G72)</f>
        <v>572</v>
      </c>
      <c r="K72" s="28">
        <f t="shared" ref="K72:K83" si="32">SUM(E72,H72)</f>
        <v>0</v>
      </c>
      <c r="L72" s="45">
        <f t="shared" ref="L72:L74" si="33">SUM(J72:K72)</f>
        <v>572</v>
      </c>
      <c r="M72" s="65" t="s">
        <v>32</v>
      </c>
    </row>
    <row r="73" spans="1:13" x14ac:dyDescent="0.2">
      <c r="B73" s="25">
        <v>33</v>
      </c>
      <c r="C73" s="46" t="s">
        <v>21</v>
      </c>
      <c r="D73" s="34">
        <v>5000</v>
      </c>
      <c r="E73" s="28"/>
      <c r="F73" s="45">
        <f t="shared" si="24"/>
        <v>5000</v>
      </c>
      <c r="G73" s="34">
        <f>-1354-1251+149-357</f>
        <v>-2813</v>
      </c>
      <c r="H73" s="28"/>
      <c r="I73" s="45">
        <f t="shared" si="30"/>
        <v>-2813</v>
      </c>
      <c r="J73" s="34">
        <f t="shared" si="31"/>
        <v>2187</v>
      </c>
      <c r="K73" s="28">
        <f t="shared" si="32"/>
        <v>0</v>
      </c>
      <c r="L73" s="45">
        <f t="shared" si="33"/>
        <v>2187</v>
      </c>
      <c r="M73" s="65" t="s">
        <v>32</v>
      </c>
    </row>
    <row r="74" spans="1:13" x14ac:dyDescent="0.2">
      <c r="B74" s="25">
        <v>34</v>
      </c>
      <c r="C74" s="46" t="s">
        <v>23</v>
      </c>
      <c r="D74" s="34">
        <v>8000</v>
      </c>
      <c r="E74" s="28"/>
      <c r="F74" s="45">
        <f t="shared" si="24"/>
        <v>8000</v>
      </c>
      <c r="G74" s="34">
        <f>-147-120-2016-135</f>
        <v>-2418</v>
      </c>
      <c r="H74" s="28"/>
      <c r="I74" s="45">
        <f t="shared" si="30"/>
        <v>-2418</v>
      </c>
      <c r="J74" s="34">
        <f t="shared" si="31"/>
        <v>5582</v>
      </c>
      <c r="K74" s="28">
        <f t="shared" si="32"/>
        <v>0</v>
      </c>
      <c r="L74" s="45">
        <f t="shared" si="33"/>
        <v>5582</v>
      </c>
      <c r="M74" s="65" t="s">
        <v>32</v>
      </c>
    </row>
    <row r="75" spans="1:13" x14ac:dyDescent="0.2">
      <c r="B75" s="25"/>
      <c r="C75" s="52"/>
      <c r="D75" s="34"/>
      <c r="E75" s="28"/>
      <c r="F75" s="45"/>
      <c r="G75" s="34"/>
      <c r="H75" s="28"/>
      <c r="I75" s="45"/>
      <c r="J75" s="34"/>
      <c r="K75" s="28"/>
      <c r="L75" s="45"/>
      <c r="M75" s="67"/>
    </row>
    <row r="76" spans="1:13" ht="19.5" thickBot="1" x14ac:dyDescent="0.25">
      <c r="B76" s="25"/>
      <c r="C76" s="27"/>
      <c r="D76" s="34"/>
      <c r="E76" s="44"/>
      <c r="F76" s="45"/>
      <c r="G76" s="34"/>
      <c r="H76" s="44"/>
      <c r="I76" s="45"/>
      <c r="J76" s="34"/>
      <c r="K76" s="44"/>
      <c r="L76" s="45"/>
      <c r="M76" s="30"/>
    </row>
    <row r="77" spans="1:13" s="68" customFormat="1" ht="38.25" thickBot="1" x14ac:dyDescent="0.25">
      <c r="A77" s="53"/>
      <c r="B77" s="36">
        <v>7300</v>
      </c>
      <c r="C77" s="55" t="s">
        <v>30</v>
      </c>
      <c r="D77" s="56">
        <f>SUM(D49:D58)+SUM(D61:D76)</f>
        <v>34000</v>
      </c>
      <c r="E77" s="39">
        <f>SUM(E49:E58)+SUM(E61:E76)</f>
        <v>180000</v>
      </c>
      <c r="F77" s="40">
        <f>SUM(F49:F58)+SUM(F61:F76)</f>
        <v>214000</v>
      </c>
      <c r="G77" s="56">
        <f t="shared" ref="G77:L77" si="34">SUM(G49:G58)+SUM(G61:G76)</f>
        <v>-25475</v>
      </c>
      <c r="H77" s="39">
        <f t="shared" si="34"/>
        <v>-172529</v>
      </c>
      <c r="I77" s="40">
        <f t="shared" si="34"/>
        <v>-198004</v>
      </c>
      <c r="J77" s="56">
        <f t="shared" si="31"/>
        <v>8525</v>
      </c>
      <c r="K77" s="39">
        <f t="shared" si="32"/>
        <v>7471</v>
      </c>
      <c r="L77" s="40">
        <f t="shared" si="34"/>
        <v>15996</v>
      </c>
      <c r="M77" s="41"/>
    </row>
    <row r="78" spans="1:13" s="53" customFormat="1" x14ac:dyDescent="0.2">
      <c r="B78" s="26"/>
      <c r="C78" s="51"/>
      <c r="D78" s="69"/>
      <c r="E78" s="44"/>
      <c r="F78" s="45"/>
      <c r="G78" s="69"/>
      <c r="H78" s="44"/>
      <c r="I78" s="45"/>
      <c r="J78" s="69"/>
      <c r="K78" s="44"/>
      <c r="L78" s="45"/>
      <c r="M78" s="30"/>
    </row>
    <row r="79" spans="1:13" ht="19.5" thickBot="1" x14ac:dyDescent="0.25">
      <c r="B79" s="26"/>
      <c r="C79" s="70"/>
      <c r="D79" s="69"/>
      <c r="E79" s="44"/>
      <c r="F79" s="45"/>
      <c r="G79" s="69"/>
      <c r="H79" s="44"/>
      <c r="I79" s="45"/>
      <c r="J79" s="69"/>
      <c r="K79" s="44"/>
      <c r="L79" s="45"/>
      <c r="M79" s="30"/>
    </row>
    <row r="80" spans="1:13" ht="19.5" thickBot="1" x14ac:dyDescent="0.25">
      <c r="B80" s="36">
        <v>7500</v>
      </c>
      <c r="C80" s="55" t="s">
        <v>50</v>
      </c>
      <c r="D80" s="56"/>
      <c r="E80" s="39">
        <v>1000000</v>
      </c>
      <c r="F80" s="40">
        <f t="shared" ref="F80" si="35">SUM(D80:E80)</f>
        <v>1000000</v>
      </c>
      <c r="G80" s="56"/>
      <c r="H80" s="39">
        <f>250000-15760-282818+403400+100000</f>
        <v>454822</v>
      </c>
      <c r="I80" s="40">
        <f t="shared" ref="I80" si="36">SUM(G80:H80)</f>
        <v>454822</v>
      </c>
      <c r="J80" s="56">
        <f t="shared" si="31"/>
        <v>0</v>
      </c>
      <c r="K80" s="39">
        <f t="shared" si="32"/>
        <v>1454822</v>
      </c>
      <c r="L80" s="40">
        <f t="shared" ref="L80" si="37">SUM(J80:K80)</f>
        <v>1454822</v>
      </c>
      <c r="M80" s="71" t="s">
        <v>31</v>
      </c>
    </row>
    <row r="81" spans="2:13" x14ac:dyDescent="0.2">
      <c r="B81" s="26"/>
      <c r="C81" s="31"/>
      <c r="D81" s="69"/>
      <c r="E81" s="44"/>
      <c r="F81" s="45"/>
      <c r="G81" s="69"/>
      <c r="H81" s="44"/>
      <c r="I81" s="45"/>
      <c r="J81" s="69"/>
      <c r="K81" s="44"/>
      <c r="L81" s="45"/>
      <c r="M81" s="30"/>
    </row>
    <row r="82" spans="2:13" ht="19.5" thickBot="1" x14ac:dyDescent="0.25">
      <c r="B82" s="26"/>
      <c r="C82" s="70"/>
      <c r="D82" s="69"/>
      <c r="E82" s="44"/>
      <c r="F82" s="45"/>
      <c r="G82" s="69"/>
      <c r="H82" s="44"/>
      <c r="I82" s="45"/>
      <c r="J82" s="69"/>
      <c r="K82" s="44"/>
      <c r="L82" s="45"/>
      <c r="M82" s="30"/>
    </row>
    <row r="83" spans="2:13" s="68" customFormat="1" ht="38.25" thickBot="1" x14ac:dyDescent="0.25">
      <c r="B83" s="36">
        <v>7000</v>
      </c>
      <c r="C83" s="55" t="s">
        <v>51</v>
      </c>
      <c r="D83" s="56">
        <f>D17+D48+D77+D80</f>
        <v>347855</v>
      </c>
      <c r="E83" s="72">
        <f>E17+E48+E77+E80</f>
        <v>1516076</v>
      </c>
      <c r="F83" s="40">
        <f>F17+F48+F77+F80</f>
        <v>1863931</v>
      </c>
      <c r="G83" s="56">
        <f>G17+G48+G77+G80</f>
        <v>-324889</v>
      </c>
      <c r="H83" s="72">
        <f>H17+H48+H77+H80</f>
        <v>69261</v>
      </c>
      <c r="I83" s="40">
        <f>I17+I48+I77+I80</f>
        <v>-288916</v>
      </c>
      <c r="J83" s="56">
        <f t="shared" si="31"/>
        <v>22966</v>
      </c>
      <c r="K83" s="72">
        <f t="shared" si="32"/>
        <v>1585337</v>
      </c>
      <c r="L83" s="40">
        <f>L17+L48+L77+L80</f>
        <v>1608303</v>
      </c>
      <c r="M83" s="41"/>
    </row>
  </sheetData>
  <mergeCells count="17">
    <mergeCell ref="K6:K8"/>
    <mergeCell ref="L6:L8"/>
    <mergeCell ref="M5:M8"/>
    <mergeCell ref="B2:M2"/>
    <mergeCell ref="B1:M1"/>
    <mergeCell ref="B5:B8"/>
    <mergeCell ref="D5:F5"/>
    <mergeCell ref="D6:D8"/>
    <mergeCell ref="E6:E8"/>
    <mergeCell ref="F6:F8"/>
    <mergeCell ref="C5:C8"/>
    <mergeCell ref="G5:I5"/>
    <mergeCell ref="J5:L5"/>
    <mergeCell ref="G6:G8"/>
    <mergeCell ref="H6:H8"/>
    <mergeCell ref="I6:I8"/>
    <mergeCell ref="J6:J8"/>
  </mergeCells>
  <phoneticPr fontId="0" type="noConversion"/>
  <printOptions horizontalCentered="1"/>
  <pageMargins left="0" right="0" top="0.74803149606299213" bottom="0" header="0.31496062992125984" footer="0.31496062992125984"/>
  <pageSetup paperSize="9" scale="44" orientation="portrait" horizontalDpi="300" verticalDpi="300" r:id="rId1"/>
  <headerFooter alignWithMargins="0">
    <oddHeader>&amp;R 19. számú táblázat a .../2015. (...)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Tóth Eszter</cp:lastModifiedBy>
  <cp:lastPrinted>2015-04-14T12:34:14Z</cp:lastPrinted>
  <dcterms:created xsi:type="dcterms:W3CDTF">2000-02-06T06:27:57Z</dcterms:created>
  <dcterms:modified xsi:type="dcterms:W3CDTF">2015-04-14T12:34:23Z</dcterms:modified>
</cp:coreProperties>
</file>