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80" windowWidth="9720" windowHeight="583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tartalék!$B$1:$M$79</definedName>
  </definedNames>
  <calcPr calcId="145621"/>
</workbook>
</file>

<file path=xl/calcChain.xml><?xml version="1.0" encoding="utf-8"?>
<calcChain xmlns="http://schemas.openxmlformats.org/spreadsheetml/2006/main">
  <c r="H29" i="2" l="1"/>
  <c r="H37" i="2" l="1"/>
  <c r="H22" i="2" l="1"/>
  <c r="H48" i="2"/>
  <c r="G20" i="2" l="1"/>
  <c r="G34" i="2" l="1"/>
  <c r="H20" i="2" l="1"/>
  <c r="G49" i="2" l="1"/>
  <c r="G46" i="2"/>
  <c r="G24" i="2"/>
  <c r="F36" i="2" l="1"/>
  <c r="F37" i="2"/>
  <c r="F38" i="2"/>
  <c r="F39" i="2"/>
  <c r="B26" i="2" l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G40" i="2" l="1"/>
  <c r="G37" i="2"/>
  <c r="I37" i="2"/>
  <c r="J37" i="2"/>
  <c r="K37" i="2"/>
  <c r="L37" i="2" l="1"/>
  <c r="J36" i="2" l="1"/>
  <c r="K36" i="2"/>
  <c r="L36" i="2"/>
  <c r="I36" i="2"/>
  <c r="F67" i="2" l="1"/>
  <c r="F66" i="2"/>
  <c r="J67" i="2" l="1"/>
  <c r="K67" i="2"/>
  <c r="L67" i="2" s="1"/>
  <c r="I67" i="2"/>
  <c r="K66" i="2" l="1"/>
  <c r="J66" i="2"/>
  <c r="I66" i="2"/>
  <c r="L66" i="2" l="1"/>
  <c r="I77" i="2"/>
  <c r="J77" i="2" l="1"/>
  <c r="H15" i="2"/>
  <c r="G15" i="2"/>
  <c r="G43" i="2"/>
  <c r="H43" i="2"/>
  <c r="I72" i="2"/>
  <c r="I71" i="2"/>
  <c r="I70" i="2"/>
  <c r="I65" i="2"/>
  <c r="I64" i="2"/>
  <c r="I63" i="2"/>
  <c r="I62" i="2"/>
  <c r="I61" i="2"/>
  <c r="I60" i="2"/>
  <c r="I59" i="2"/>
  <c r="I58" i="2"/>
  <c r="I57" i="2"/>
  <c r="I56" i="2"/>
  <c r="I53" i="2"/>
  <c r="I50" i="2"/>
  <c r="I49" i="2"/>
  <c r="I48" i="2"/>
  <c r="I47" i="2"/>
  <c r="I46" i="2"/>
  <c r="I40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3" i="2"/>
  <c r="I15" i="2" s="1"/>
  <c r="G75" i="2"/>
  <c r="H75" i="2"/>
  <c r="K72" i="2"/>
  <c r="K71" i="2"/>
  <c r="K70" i="2"/>
  <c r="K65" i="2"/>
  <c r="J65" i="2"/>
  <c r="J64" i="2"/>
  <c r="K63" i="2"/>
  <c r="J63" i="2"/>
  <c r="L63" i="2" s="1"/>
  <c r="J62" i="2"/>
  <c r="K61" i="2"/>
  <c r="J61" i="2"/>
  <c r="J60" i="2"/>
  <c r="K59" i="2"/>
  <c r="J59" i="2"/>
  <c r="L59" i="2" s="1"/>
  <c r="J58" i="2"/>
  <c r="K57" i="2"/>
  <c r="J57" i="2"/>
  <c r="J56" i="2"/>
  <c r="K53" i="2"/>
  <c r="J53" i="2"/>
  <c r="L53" i="2" s="1"/>
  <c r="K50" i="2"/>
  <c r="K49" i="2"/>
  <c r="J49" i="2"/>
  <c r="J48" i="2"/>
  <c r="K47" i="2"/>
  <c r="J47" i="2"/>
  <c r="L47" i="2" s="1"/>
  <c r="K46" i="2"/>
  <c r="K35" i="2"/>
  <c r="J35" i="2"/>
  <c r="K34" i="2"/>
  <c r="J34" i="2"/>
  <c r="J33" i="2"/>
  <c r="K30" i="2"/>
  <c r="J30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K21" i="2"/>
  <c r="J21" i="2"/>
  <c r="K13" i="2"/>
  <c r="J13" i="2"/>
  <c r="L13" i="2" s="1"/>
  <c r="L21" i="2" l="1"/>
  <c r="L28" i="2"/>
  <c r="L23" i="2"/>
  <c r="L24" i="2"/>
  <c r="L25" i="2"/>
  <c r="L26" i="2"/>
  <c r="L27" i="2"/>
  <c r="L30" i="2"/>
  <c r="L34" i="2"/>
  <c r="L35" i="2"/>
  <c r="L49" i="2"/>
  <c r="L57" i="2"/>
  <c r="L61" i="2"/>
  <c r="L65" i="2"/>
  <c r="I75" i="2"/>
  <c r="G79" i="2"/>
  <c r="I43" i="2"/>
  <c r="H79" i="2"/>
  <c r="I79" i="2" l="1"/>
  <c r="D70" i="2"/>
  <c r="J70" i="2" s="1"/>
  <c r="L70" i="2" s="1"/>
  <c r="E64" i="2"/>
  <c r="K64" i="2" s="1"/>
  <c r="L64" i="2" s="1"/>
  <c r="E48" i="2"/>
  <c r="K48" i="2" s="1"/>
  <c r="L48" i="2" s="1"/>
  <c r="D46" i="2"/>
  <c r="J46" i="2" s="1"/>
  <c r="L46" i="2" s="1"/>
  <c r="K33" i="2"/>
  <c r="L33" i="2" s="1"/>
  <c r="K20" i="2"/>
  <c r="J50" i="2"/>
  <c r="L50" i="2" s="1"/>
  <c r="F57" i="2"/>
  <c r="E56" i="2"/>
  <c r="K56" i="2" s="1"/>
  <c r="L56" i="2" s="1"/>
  <c r="F35" i="2" l="1"/>
  <c r="F63" i="2"/>
  <c r="F59" i="2"/>
  <c r="F65" i="2"/>
  <c r="E62" i="2"/>
  <c r="K62" i="2" s="1"/>
  <c r="L62" i="2" s="1"/>
  <c r="E58" i="2"/>
  <c r="K58" i="2" s="1"/>
  <c r="L58" i="2" s="1"/>
  <c r="D71" i="2"/>
  <c r="J71" i="2" s="1"/>
  <c r="L71" i="2" s="1"/>
  <c r="J20" i="2"/>
  <c r="L20" i="2" s="1"/>
  <c r="K60" i="2"/>
  <c r="L60" i="2" s="1"/>
  <c r="E77" i="2" l="1"/>
  <c r="K77" i="2" s="1"/>
  <c r="K40" i="2"/>
  <c r="D22" i="2" l="1"/>
  <c r="J22" i="2" s="1"/>
  <c r="L22" i="2" s="1"/>
  <c r="D40" i="2"/>
  <c r="J40" i="2" s="1"/>
  <c r="L40" i="2" s="1"/>
  <c r="E32" i="2" l="1"/>
  <c r="K32" i="2" s="1"/>
  <c r="K31" i="2" l="1"/>
  <c r="J31" i="2" l="1"/>
  <c r="L31" i="2" s="1"/>
  <c r="D32" i="2" l="1"/>
  <c r="J32" i="2" s="1"/>
  <c r="L32" i="2" s="1"/>
  <c r="F50" i="2" l="1"/>
  <c r="F34" i="2" l="1"/>
  <c r="F33" i="2" l="1"/>
  <c r="K29" i="2"/>
  <c r="L29" i="2" s="1"/>
  <c r="F32" i="2" l="1"/>
  <c r="F31" i="2" l="1"/>
  <c r="F30" i="2" l="1"/>
  <c r="F49" i="2" l="1"/>
  <c r="D72" i="2"/>
  <c r="J72" i="2" s="1"/>
  <c r="L72" i="2" s="1"/>
  <c r="F64" i="2"/>
  <c r="F77" i="2"/>
  <c r="L77" i="2" s="1"/>
  <c r="E75" i="2"/>
  <c r="K75" i="2" s="1"/>
  <c r="D75" i="2"/>
  <c r="J75" i="2" s="1"/>
  <c r="F72" i="2"/>
  <c r="F71" i="2"/>
  <c r="F70" i="2"/>
  <c r="F62" i="2"/>
  <c r="F61" i="2"/>
  <c r="F60" i="2"/>
  <c r="F58" i="2"/>
  <c r="F56" i="2"/>
  <c r="F53" i="2"/>
  <c r="F48" i="2"/>
  <c r="F47" i="2"/>
  <c r="F46" i="2"/>
  <c r="F40" i="2"/>
  <c r="F29" i="2"/>
  <c r="F28" i="2"/>
  <c r="F27" i="2"/>
  <c r="F26" i="2"/>
  <c r="F25" i="2"/>
  <c r="F24" i="2"/>
  <c r="F23" i="2"/>
  <c r="F22" i="2"/>
  <c r="F21" i="2"/>
  <c r="E43" i="2"/>
  <c r="K43" i="2" s="1"/>
  <c r="D43" i="2"/>
  <c r="J43" i="2" s="1"/>
  <c r="E15" i="2"/>
  <c r="K15" i="2" s="1"/>
  <c r="D15" i="2"/>
  <c r="J15" i="2" s="1"/>
  <c r="F13" i="2"/>
  <c r="F15" i="2" s="1"/>
  <c r="L15" i="2" s="1"/>
  <c r="F75" i="2" l="1"/>
  <c r="L75" i="2" s="1"/>
  <c r="E79" i="2"/>
  <c r="K79" i="2" s="1"/>
  <c r="D79" i="2"/>
  <c r="J79" i="2" s="1"/>
  <c r="F20" i="2"/>
  <c r="F43" i="2" s="1"/>
  <c r="L43" i="2" s="1"/>
  <c r="F79" i="2" l="1"/>
  <c r="B21" i="2" l="1"/>
  <c r="B22" i="2" s="1"/>
  <c r="B23" i="2" l="1"/>
  <c r="B24" i="2" s="1"/>
  <c r="B25" i="2" s="1"/>
  <c r="L79" i="2"/>
</calcChain>
</file>

<file path=xl/sharedStrings.xml><?xml version="1.0" encoding="utf-8"?>
<sst xmlns="http://schemas.openxmlformats.org/spreadsheetml/2006/main" count="114" uniqueCount="67">
  <si>
    <t>Budapest Főváros VII. Kerület Erzsébetváros Önkormányzata</t>
  </si>
  <si>
    <t>Tartalék jogcíme</t>
  </si>
  <si>
    <t>ezer Ft</t>
  </si>
  <si>
    <t>Kommunikációs feladatok</t>
  </si>
  <si>
    <t xml:space="preserve">Központilag kezelt ágazati feladatok </t>
  </si>
  <si>
    <t>Rendkívüli káresemények kerete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</si>
  <si>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</si>
  <si>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</si>
  <si>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</si>
  <si>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</si>
  <si>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</si>
  <si>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</si>
  <si>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</si>
  <si>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</si>
  <si>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</si>
  <si>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Központilag kezelt közrendvédelmi, környezetvédelmi pályázatok és feladatok</t>
  </si>
  <si>
    <t>Növényesítési pályázat</t>
  </si>
  <si>
    <t>Pályázat kapufigyelő rendszer kialakítására</t>
  </si>
  <si>
    <t>Rendkívüli önkormányzati kiadások biztosítása</t>
  </si>
  <si>
    <t>Céltartalékok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</si>
  <si>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</si>
  <si>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</si>
  <si>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</si>
  <si>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</si>
  <si>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</si>
  <si>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</si>
  <si>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Krízis keret: a téli hideg időjárás miatti ellátásra, egyéb feladat ellátásra</t>
  </si>
  <si>
    <t>Irattár rendezése</t>
  </si>
  <si>
    <t>Általános tartalék</t>
  </si>
  <si>
    <t>Általános tartalék előirányzata összesen</t>
  </si>
  <si>
    <t>Pályázati önerő, pályázatok előkészítése</t>
  </si>
  <si>
    <t>Köznevelési intézmények tartalék kerete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</si>
  <si>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</si>
  <si>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</si>
  <si>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</si>
  <si>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Céltartalék 2015.</t>
  </si>
  <si>
    <t>2015. évi költségvetési tartalék előirányzatok</t>
  </si>
  <si>
    <t>Tűzfal művészi értékű festése pályázat</t>
  </si>
  <si>
    <t>Otthonvédelmi program (hevederzár 1000 ezer Ft, CO érzékelő 5000 ezer Ft)</t>
  </si>
  <si>
    <t>Közművelődási pályázati keret</t>
  </si>
  <si>
    <t>Tartalék előirányzat mindösszesen (6+7)</t>
  </si>
  <si>
    <t>Intézményi karbantartás és készletbeszerzés</t>
  </si>
  <si>
    <t>Hatósági intézkedések, rendkívüli veszélyelhárítás</t>
  </si>
  <si>
    <t>TÉR KÖZ pályázat</t>
  </si>
  <si>
    <t>Társasházi felújítások tartaléka</t>
  </si>
  <si>
    <t>Háziorvosok támogatásának pályázati kerete</t>
  </si>
  <si>
    <t>Oktatási intézmények taneszköz és program igénye</t>
  </si>
  <si>
    <t>Működési célra 
(K513. rovaton)</t>
  </si>
  <si>
    <t>Felhalmozási célra 
(K89. rovaton)</t>
  </si>
  <si>
    <t>Erzsébet terv Fejlesztési program 2016</t>
  </si>
  <si>
    <t>Nyílászáró csere pályázat</t>
  </si>
  <si>
    <t>Erzsébet terv tartalék kerete</t>
  </si>
  <si>
    <t>Növényesítési beruházásokhoz kapcsolódó tartalék</t>
  </si>
  <si>
    <t>Kaputelefon pályázat (kölcsön)</t>
  </si>
  <si>
    <t>Kémény felújítási pályázat (támogatás)</t>
  </si>
  <si>
    <t>Tetőjárda felújítási pályázatok (kölcsön)</t>
  </si>
  <si>
    <t>Tetőjárda felújítási pályázatok (támogatás)</t>
  </si>
  <si>
    <t>Önkormányzati bérlők kiköltözése</t>
  </si>
  <si>
    <t>Gázvezeték-felújítási és kazáncsere, kazán felújítási kölcsön</t>
  </si>
  <si>
    <t>Társasházi felújítási pályázat (támogatás)</t>
  </si>
  <si>
    <t>Módosítás</t>
  </si>
  <si>
    <t>Módosított előirányzat</t>
  </si>
  <si>
    <t>Szociális terület tartalék kerete</t>
  </si>
  <si>
    <t>Klauzál utca 11. szám alatti társasház tető, homlokzat és kapu felújítása, udvar lefedése</t>
  </si>
  <si>
    <t>Liftfelújítási pályázat (kölcsön)</t>
  </si>
  <si>
    <t>Magyar Államkincstár korrekciós tétele</t>
  </si>
  <si>
    <t>Intézmények 2014. évi költségvetési maradvány kerete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</si>
</sst>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4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3" fontId="6" fillId="0" borderId="17" xfId="0" applyNumberFormat="1" applyFont="1" applyFill="1" applyBorder="1" applyAlignment="1">
      <alignment vertical="center"/>
    </xf>
    <xf numFmtId="3" fontId="6" fillId="0" borderId="31" xfId="0" applyNumberFormat="1" applyFont="1" applyFill="1" applyBorder="1" applyAlignment="1">
      <alignment horizontal="right" vertical="center"/>
    </xf>
    <xf numFmtId="3" fontId="6" fillId="0" borderId="18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3" fontId="5" fillId="0" borderId="19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3" fontId="5" fillId="0" borderId="14" xfId="0" applyNumberFormat="1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/>
    </xf>
    <xf numFmtId="3" fontId="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view="pageBreakPreview" topLeftCell="A10" zoomScale="70" zoomScaleNormal="75" zoomScaleSheetLayoutView="70" workbookViewId="0">
      <selection activeCell="H29" sqref="H29"/>
    </sheetView>
  </sheetViews>
  <sheetFormatPr defaultRowHeight="18.75" x14ac:dyDescent="0.2"/>
  <cols>
    <col min="1" max="1" width="9.140625" style="1"/>
    <col min="2" max="2" width="13" style="1" customWidth="1"/>
    <col min="3" max="3" width="108.42578125" style="1" customWidth="1"/>
    <col min="4" max="4" width="19.7109375" style="1" customWidth="1"/>
    <col min="5" max="5" width="18.7109375" style="1" customWidth="1"/>
    <col min="6" max="12" width="17.5703125" style="1" customWidth="1"/>
    <col min="13" max="13" width="14.7109375" style="1" customWidth="1"/>
    <col min="14" max="16384" width="9.140625" style="1"/>
  </cols>
  <sheetData>
    <row r="1" spans="1:13" ht="28.5" customHeight="1" x14ac:dyDescent="0.2"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x14ac:dyDescent="0.2">
      <c r="B2" s="70" t="s">
        <v>36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x14ac:dyDescent="0.2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9.5" thickBot="1" x14ac:dyDescent="0.25">
      <c r="F4" s="2"/>
      <c r="G4" s="2"/>
      <c r="H4" s="2"/>
      <c r="I4" s="2"/>
      <c r="J4" s="2"/>
      <c r="K4" s="2"/>
      <c r="L4" s="2" t="s">
        <v>2</v>
      </c>
      <c r="M4" s="2"/>
    </row>
    <row r="5" spans="1:13" ht="18.75" customHeight="1" x14ac:dyDescent="0.2">
      <c r="B5" s="67" t="s">
        <v>25</v>
      </c>
      <c r="C5" s="67" t="s">
        <v>1</v>
      </c>
      <c r="D5" s="71" t="s">
        <v>35</v>
      </c>
      <c r="E5" s="72"/>
      <c r="F5" s="73"/>
      <c r="G5" s="71" t="s">
        <v>60</v>
      </c>
      <c r="H5" s="72"/>
      <c r="I5" s="73"/>
      <c r="J5" s="71" t="s">
        <v>61</v>
      </c>
      <c r="K5" s="72"/>
      <c r="L5" s="73"/>
      <c r="M5" s="67" t="s">
        <v>34</v>
      </c>
    </row>
    <row r="6" spans="1:13" ht="18.75" customHeight="1" x14ac:dyDescent="0.2">
      <c r="B6" s="68"/>
      <c r="C6" s="68"/>
      <c r="D6" s="58" t="s">
        <v>47</v>
      </c>
      <c r="E6" s="61" t="s">
        <v>48</v>
      </c>
      <c r="F6" s="64" t="s">
        <v>40</v>
      </c>
      <c r="G6" s="58" t="s">
        <v>47</v>
      </c>
      <c r="H6" s="61" t="s">
        <v>48</v>
      </c>
      <c r="I6" s="64" t="s">
        <v>40</v>
      </c>
      <c r="J6" s="58" t="s">
        <v>47</v>
      </c>
      <c r="K6" s="61" t="s">
        <v>48</v>
      </c>
      <c r="L6" s="64" t="s">
        <v>40</v>
      </c>
      <c r="M6" s="68"/>
    </row>
    <row r="7" spans="1:13" x14ac:dyDescent="0.2">
      <c r="B7" s="68"/>
      <c r="C7" s="68"/>
      <c r="D7" s="59"/>
      <c r="E7" s="62"/>
      <c r="F7" s="65"/>
      <c r="G7" s="59"/>
      <c r="H7" s="62"/>
      <c r="I7" s="65"/>
      <c r="J7" s="59"/>
      <c r="K7" s="62"/>
      <c r="L7" s="65"/>
      <c r="M7" s="68"/>
    </row>
    <row r="8" spans="1:13" ht="43.5" customHeight="1" x14ac:dyDescent="0.2">
      <c r="B8" s="69"/>
      <c r="C8" s="69"/>
      <c r="D8" s="60"/>
      <c r="E8" s="63"/>
      <c r="F8" s="66"/>
      <c r="G8" s="60"/>
      <c r="H8" s="63"/>
      <c r="I8" s="66"/>
      <c r="J8" s="60"/>
      <c r="K8" s="63"/>
      <c r="L8" s="66"/>
      <c r="M8" s="69"/>
    </row>
    <row r="9" spans="1:13" x14ac:dyDescent="0.2">
      <c r="B9" s="3">
        <v>1</v>
      </c>
      <c r="C9" s="3">
        <v>2</v>
      </c>
      <c r="D9" s="4">
        <v>3</v>
      </c>
      <c r="E9" s="5">
        <v>4</v>
      </c>
      <c r="F9" s="6">
        <v>5</v>
      </c>
      <c r="G9" s="4">
        <v>6</v>
      </c>
      <c r="H9" s="5">
        <v>7</v>
      </c>
      <c r="I9" s="6">
        <v>8</v>
      </c>
      <c r="J9" s="4">
        <v>9</v>
      </c>
      <c r="K9" s="5">
        <v>10</v>
      </c>
      <c r="L9" s="6">
        <v>11</v>
      </c>
      <c r="M9" s="7">
        <v>12</v>
      </c>
    </row>
    <row r="10" spans="1:13" x14ac:dyDescent="0.2">
      <c r="B10" s="8"/>
      <c r="C10" s="9"/>
      <c r="D10" s="10"/>
      <c r="E10" s="11"/>
      <c r="F10" s="12"/>
      <c r="G10" s="10"/>
      <c r="H10" s="11"/>
      <c r="I10" s="12"/>
      <c r="J10" s="10"/>
      <c r="K10" s="11"/>
      <c r="L10" s="12"/>
      <c r="M10" s="13"/>
    </row>
    <row r="11" spans="1:13" x14ac:dyDescent="0.2">
      <c r="B11" s="8"/>
      <c r="C11" s="9" t="s">
        <v>21</v>
      </c>
      <c r="D11" s="10"/>
      <c r="E11" s="11"/>
      <c r="F11" s="12"/>
      <c r="G11" s="10"/>
      <c r="H11" s="11"/>
      <c r="I11" s="12"/>
      <c r="J11" s="10"/>
      <c r="K11" s="11"/>
      <c r="L11" s="12"/>
      <c r="M11" s="13"/>
    </row>
    <row r="12" spans="1:13" x14ac:dyDescent="0.2">
      <c r="B12" s="8"/>
      <c r="C12" s="9"/>
      <c r="D12" s="10"/>
      <c r="E12" s="11"/>
      <c r="F12" s="12"/>
      <c r="G12" s="10"/>
      <c r="H12" s="11"/>
      <c r="I12" s="12"/>
      <c r="J12" s="10"/>
      <c r="K12" s="11"/>
      <c r="L12" s="12"/>
      <c r="M12" s="13"/>
    </row>
    <row r="13" spans="1:13" x14ac:dyDescent="0.2">
      <c r="B13" s="9">
        <v>7101</v>
      </c>
      <c r="C13" s="14" t="s">
        <v>28</v>
      </c>
      <c r="D13" s="15"/>
      <c r="E13" s="11">
        <v>10000</v>
      </c>
      <c r="F13" s="12">
        <f>SUM(D13:E13)</f>
        <v>10000</v>
      </c>
      <c r="G13" s="15"/>
      <c r="H13" s="11"/>
      <c r="I13" s="12">
        <f>SUM(G13:H13)</f>
        <v>0</v>
      </c>
      <c r="J13" s="15">
        <f>D13+G13</f>
        <v>0</v>
      </c>
      <c r="K13" s="11">
        <f>E13+H13</f>
        <v>10000</v>
      </c>
      <c r="L13" s="12">
        <f>SUM(J13:K13)</f>
        <v>10000</v>
      </c>
      <c r="M13" s="16" t="s">
        <v>23</v>
      </c>
    </row>
    <row r="14" spans="1:13" ht="19.5" thickBot="1" x14ac:dyDescent="0.25">
      <c r="B14" s="8"/>
      <c r="C14" s="9"/>
      <c r="D14" s="17"/>
      <c r="E14" s="11"/>
      <c r="F14" s="12"/>
      <c r="G14" s="17"/>
      <c r="H14" s="11"/>
      <c r="I14" s="12"/>
      <c r="J14" s="17"/>
      <c r="K14" s="11"/>
      <c r="L14" s="12"/>
      <c r="M14" s="13"/>
    </row>
    <row r="15" spans="1:13" s="25" customFormat="1" ht="19.5" thickBot="1" x14ac:dyDescent="0.25">
      <c r="A15" s="18"/>
      <c r="B15" s="19">
        <v>7100</v>
      </c>
      <c r="C15" s="20" t="s">
        <v>29</v>
      </c>
      <c r="D15" s="21">
        <f>SUM(D13)</f>
        <v>0</v>
      </c>
      <c r="E15" s="22">
        <f t="shared" ref="E15:F15" si="0">SUM(E13)</f>
        <v>10000</v>
      </c>
      <c r="F15" s="23">
        <f t="shared" si="0"/>
        <v>10000</v>
      </c>
      <c r="G15" s="21">
        <f>SUM(G13)</f>
        <v>0</v>
      </c>
      <c r="H15" s="22">
        <f t="shared" ref="H15:I15" si="1">SUM(H13)</f>
        <v>0</v>
      </c>
      <c r="I15" s="23">
        <f t="shared" si="1"/>
        <v>0</v>
      </c>
      <c r="J15" s="21">
        <f>D15+G15</f>
        <v>0</v>
      </c>
      <c r="K15" s="22">
        <f t="shared" ref="K15:L15" si="2">E15+H15</f>
        <v>10000</v>
      </c>
      <c r="L15" s="23">
        <f t="shared" si="2"/>
        <v>10000</v>
      </c>
      <c r="M15" s="24"/>
    </row>
    <row r="16" spans="1:13" s="18" customFormat="1" x14ac:dyDescent="0.2">
      <c r="B16" s="9"/>
      <c r="C16" s="14"/>
      <c r="D16" s="26"/>
      <c r="E16" s="27"/>
      <c r="F16" s="28"/>
      <c r="G16" s="26"/>
      <c r="H16" s="27"/>
      <c r="I16" s="28"/>
      <c r="J16" s="26"/>
      <c r="K16" s="27"/>
      <c r="L16" s="28"/>
      <c r="M16" s="13"/>
    </row>
    <row r="17" spans="2:13" s="18" customFormat="1" x14ac:dyDescent="0.2">
      <c r="B17" s="9"/>
      <c r="C17" s="9" t="s">
        <v>19</v>
      </c>
      <c r="D17" s="26"/>
      <c r="E17" s="27"/>
      <c r="F17" s="28"/>
      <c r="G17" s="26"/>
      <c r="H17" s="27"/>
      <c r="I17" s="28"/>
      <c r="J17" s="26"/>
      <c r="K17" s="27"/>
      <c r="L17" s="28"/>
      <c r="M17" s="13"/>
    </row>
    <row r="18" spans="2:13" s="18" customFormat="1" x14ac:dyDescent="0.2">
      <c r="B18" s="9"/>
      <c r="C18" s="14"/>
      <c r="D18" s="26"/>
      <c r="E18" s="27"/>
      <c r="F18" s="28"/>
      <c r="G18" s="26"/>
      <c r="H18" s="27"/>
      <c r="I18" s="28"/>
      <c r="J18" s="26"/>
      <c r="K18" s="27"/>
      <c r="L18" s="28"/>
      <c r="M18" s="13"/>
    </row>
    <row r="19" spans="2:13" x14ac:dyDescent="0.2">
      <c r="B19" s="9">
        <v>7201</v>
      </c>
      <c r="C19" s="14" t="s">
        <v>4</v>
      </c>
      <c r="D19" s="26"/>
      <c r="E19" s="27"/>
      <c r="F19" s="28"/>
      <c r="G19" s="26"/>
      <c r="H19" s="27"/>
      <c r="I19" s="28"/>
      <c r="J19" s="26"/>
      <c r="K19" s="27"/>
      <c r="L19" s="28"/>
      <c r="M19" s="13"/>
    </row>
    <row r="20" spans="2:13" ht="33.75" customHeight="1" x14ac:dyDescent="0.2">
      <c r="B20" s="8">
        <v>1</v>
      </c>
      <c r="C20" s="29" t="s">
        <v>18</v>
      </c>
      <c r="D20" s="15">
        <v>5760</v>
      </c>
      <c r="E20" s="30">
        <v>313</v>
      </c>
      <c r="F20" s="28">
        <f>SUM(D20:E20)</f>
        <v>6073</v>
      </c>
      <c r="G20" s="15">
        <f>-200+2720-2509-100-100-23-683-320-3810</f>
        <v>-5025</v>
      </c>
      <c r="H20" s="30">
        <f>-165+1000+1364</f>
        <v>2199</v>
      </c>
      <c r="I20" s="28">
        <f t="shared" ref="I20:I37" si="3">SUM(G20:H20)</f>
        <v>-2826</v>
      </c>
      <c r="J20" s="15">
        <f t="shared" ref="J20:J40" si="4">D20+G20</f>
        <v>735</v>
      </c>
      <c r="K20" s="30">
        <f t="shared" ref="K20:K40" si="5">E20+H20</f>
        <v>2512</v>
      </c>
      <c r="L20" s="28">
        <f t="shared" ref="L20:L40" si="6">SUM(J20:K20)</f>
        <v>3247</v>
      </c>
      <c r="M20" s="16" t="s">
        <v>23</v>
      </c>
    </row>
    <row r="21" spans="2:13" ht="33.75" customHeight="1" x14ac:dyDescent="0.2">
      <c r="B21" s="8">
        <f>B20+1</f>
        <v>2</v>
      </c>
      <c r="C21" s="29" t="s">
        <v>5</v>
      </c>
      <c r="D21" s="15">
        <v>2663</v>
      </c>
      <c r="E21" s="30"/>
      <c r="F21" s="28">
        <f>SUM(D21:E21)</f>
        <v>2663</v>
      </c>
      <c r="G21" s="15"/>
      <c r="H21" s="30"/>
      <c r="I21" s="28">
        <f t="shared" si="3"/>
        <v>0</v>
      </c>
      <c r="J21" s="15">
        <f t="shared" si="4"/>
        <v>2663</v>
      </c>
      <c r="K21" s="30">
        <f t="shared" si="5"/>
        <v>0</v>
      </c>
      <c r="L21" s="28">
        <f t="shared" si="6"/>
        <v>2663</v>
      </c>
      <c r="M21" s="16" t="s">
        <v>23</v>
      </c>
    </row>
    <row r="22" spans="2:13" ht="33.75" customHeight="1" x14ac:dyDescent="0.2">
      <c r="B22" s="8">
        <f t="shared" ref="B22:B37" si="7">B21+1</f>
        <v>3</v>
      </c>
      <c r="C22" s="31" t="s">
        <v>41</v>
      </c>
      <c r="D22" s="15">
        <f>55292-11078-24214+20000</f>
        <v>40000</v>
      </c>
      <c r="E22" s="30">
        <v>24214</v>
      </c>
      <c r="F22" s="28">
        <f t="shared" ref="F22:F28" si="8">SUM(D22:E22)</f>
        <v>64214</v>
      </c>
      <c r="G22" s="15"/>
      <c r="H22" s="30">
        <f>-1418+1418</f>
        <v>0</v>
      </c>
      <c r="I22" s="28">
        <f t="shared" si="3"/>
        <v>0</v>
      </c>
      <c r="J22" s="15">
        <f t="shared" si="4"/>
        <v>40000</v>
      </c>
      <c r="K22" s="30">
        <f t="shared" si="5"/>
        <v>24214</v>
      </c>
      <c r="L22" s="28">
        <f t="shared" si="6"/>
        <v>64214</v>
      </c>
      <c r="M22" s="16" t="s">
        <v>23</v>
      </c>
    </row>
    <row r="23" spans="2:13" ht="33.75" customHeight="1" x14ac:dyDescent="0.2">
      <c r="B23" s="8">
        <f>B22+1</f>
        <v>4</v>
      </c>
      <c r="C23" s="31" t="s">
        <v>3</v>
      </c>
      <c r="D23" s="15">
        <v>1235</v>
      </c>
      <c r="E23" s="30"/>
      <c r="F23" s="28">
        <f t="shared" si="8"/>
        <v>1235</v>
      </c>
      <c r="G23" s="15"/>
      <c r="H23" s="30"/>
      <c r="I23" s="28">
        <f t="shared" si="3"/>
        <v>0</v>
      </c>
      <c r="J23" s="15">
        <f t="shared" si="4"/>
        <v>1235</v>
      </c>
      <c r="K23" s="30">
        <f t="shared" si="5"/>
        <v>0</v>
      </c>
      <c r="L23" s="28">
        <f t="shared" si="6"/>
        <v>1235</v>
      </c>
      <c r="M23" s="16" t="s">
        <v>23</v>
      </c>
    </row>
    <row r="24" spans="2:13" ht="33.75" customHeight="1" x14ac:dyDescent="0.2">
      <c r="B24" s="8">
        <f t="shared" si="7"/>
        <v>5</v>
      </c>
      <c r="C24" s="31" t="s">
        <v>62</v>
      </c>
      <c r="D24" s="15">
        <v>15190</v>
      </c>
      <c r="E24" s="30"/>
      <c r="F24" s="28">
        <f t="shared" si="8"/>
        <v>15190</v>
      </c>
      <c r="G24" s="15">
        <f>-1500</f>
        <v>-1500</v>
      </c>
      <c r="H24" s="30"/>
      <c r="I24" s="28">
        <f t="shared" si="3"/>
        <v>-1500</v>
      </c>
      <c r="J24" s="15">
        <f t="shared" si="4"/>
        <v>13690</v>
      </c>
      <c r="K24" s="30">
        <f t="shared" si="5"/>
        <v>0</v>
      </c>
      <c r="L24" s="28">
        <f t="shared" si="6"/>
        <v>13690</v>
      </c>
      <c r="M24" s="16" t="s">
        <v>23</v>
      </c>
    </row>
    <row r="25" spans="2:13" ht="33.75" customHeight="1" x14ac:dyDescent="0.2">
      <c r="B25" s="32">
        <f t="shared" si="7"/>
        <v>6</v>
      </c>
      <c r="C25" s="31" t="s">
        <v>26</v>
      </c>
      <c r="D25" s="15">
        <v>7000</v>
      </c>
      <c r="E25" s="30"/>
      <c r="F25" s="28">
        <f t="shared" si="8"/>
        <v>7000</v>
      </c>
      <c r="G25" s="15"/>
      <c r="H25" s="30"/>
      <c r="I25" s="28">
        <f t="shared" si="3"/>
        <v>0</v>
      </c>
      <c r="J25" s="15">
        <f t="shared" si="4"/>
        <v>7000</v>
      </c>
      <c r="K25" s="30">
        <f t="shared" si="5"/>
        <v>0</v>
      </c>
      <c r="L25" s="28">
        <f t="shared" si="6"/>
        <v>7000</v>
      </c>
      <c r="M25" s="16" t="s">
        <v>23</v>
      </c>
    </row>
    <row r="26" spans="2:13" ht="33.75" customHeight="1" x14ac:dyDescent="0.2">
      <c r="B26" s="8">
        <f t="shared" si="7"/>
        <v>7</v>
      </c>
      <c r="C26" s="31" t="s">
        <v>20</v>
      </c>
      <c r="D26" s="15"/>
      <c r="E26" s="30">
        <v>46670</v>
      </c>
      <c r="F26" s="28">
        <f t="shared" si="8"/>
        <v>46670</v>
      </c>
      <c r="G26" s="15"/>
      <c r="H26" s="30"/>
      <c r="I26" s="28">
        <f t="shared" si="3"/>
        <v>0</v>
      </c>
      <c r="J26" s="15">
        <f t="shared" si="4"/>
        <v>0</v>
      </c>
      <c r="K26" s="30">
        <f t="shared" si="5"/>
        <v>46670</v>
      </c>
      <c r="L26" s="28">
        <f t="shared" si="6"/>
        <v>46670</v>
      </c>
      <c r="M26" s="16" t="s">
        <v>23</v>
      </c>
    </row>
    <row r="27" spans="2:13" ht="33.75" customHeight="1" x14ac:dyDescent="0.2">
      <c r="B27" s="8">
        <f t="shared" si="7"/>
        <v>8</v>
      </c>
      <c r="C27" s="31" t="s">
        <v>27</v>
      </c>
      <c r="D27" s="15"/>
      <c r="E27" s="30">
        <v>20000</v>
      </c>
      <c r="F27" s="28">
        <f t="shared" si="8"/>
        <v>20000</v>
      </c>
      <c r="G27" s="15"/>
      <c r="H27" s="30"/>
      <c r="I27" s="28">
        <f t="shared" si="3"/>
        <v>0</v>
      </c>
      <c r="J27" s="15">
        <f t="shared" si="4"/>
        <v>0</v>
      </c>
      <c r="K27" s="30">
        <f t="shared" si="5"/>
        <v>20000</v>
      </c>
      <c r="L27" s="28">
        <f t="shared" si="6"/>
        <v>20000</v>
      </c>
      <c r="M27" s="16" t="s">
        <v>23</v>
      </c>
    </row>
    <row r="28" spans="2:13" ht="33.75" customHeight="1" x14ac:dyDescent="0.2">
      <c r="B28" s="8">
        <f t="shared" si="7"/>
        <v>9</v>
      </c>
      <c r="C28" s="31" t="s">
        <v>31</v>
      </c>
      <c r="D28" s="15">
        <v>4199</v>
      </c>
      <c r="E28" s="30">
        <v>24058</v>
      </c>
      <c r="F28" s="28">
        <f t="shared" si="8"/>
        <v>28257</v>
      </c>
      <c r="G28" s="15">
        <v>-4199</v>
      </c>
      <c r="H28" s="30"/>
      <c r="I28" s="28">
        <f t="shared" si="3"/>
        <v>-4199</v>
      </c>
      <c r="J28" s="15">
        <f t="shared" si="4"/>
        <v>0</v>
      </c>
      <c r="K28" s="30">
        <f t="shared" si="5"/>
        <v>24058</v>
      </c>
      <c r="L28" s="28">
        <f t="shared" si="6"/>
        <v>24058</v>
      </c>
      <c r="M28" s="16" t="s">
        <v>23</v>
      </c>
    </row>
    <row r="29" spans="2:13" ht="33.75" customHeight="1" x14ac:dyDescent="0.2">
      <c r="B29" s="8">
        <f t="shared" si="7"/>
        <v>10</v>
      </c>
      <c r="C29" s="31" t="s">
        <v>51</v>
      </c>
      <c r="D29" s="15"/>
      <c r="E29" s="30">
        <v>23144</v>
      </c>
      <c r="F29" s="28">
        <f t="shared" ref="F29:F39" si="9">SUM(D29:E29)</f>
        <v>23144</v>
      </c>
      <c r="G29" s="15"/>
      <c r="H29" s="30">
        <f>-2791-5715+72800+57150-10000-8000-1198+3763-1000-125000-2643</f>
        <v>-22634</v>
      </c>
      <c r="I29" s="28">
        <f t="shared" si="3"/>
        <v>-22634</v>
      </c>
      <c r="J29" s="15">
        <f t="shared" si="4"/>
        <v>0</v>
      </c>
      <c r="K29" s="30">
        <f t="shared" si="5"/>
        <v>510</v>
      </c>
      <c r="L29" s="28">
        <f t="shared" si="6"/>
        <v>510</v>
      </c>
      <c r="M29" s="16" t="s">
        <v>23</v>
      </c>
    </row>
    <row r="30" spans="2:13" ht="33.75" customHeight="1" x14ac:dyDescent="0.2">
      <c r="B30" s="8">
        <f t="shared" si="7"/>
        <v>11</v>
      </c>
      <c r="C30" s="31" t="s">
        <v>52</v>
      </c>
      <c r="D30" s="15"/>
      <c r="E30" s="30">
        <v>45000</v>
      </c>
      <c r="F30" s="28">
        <f t="shared" si="9"/>
        <v>45000</v>
      </c>
      <c r="G30" s="15"/>
      <c r="H30" s="30"/>
      <c r="I30" s="28">
        <f t="shared" si="3"/>
        <v>0</v>
      </c>
      <c r="J30" s="15">
        <f t="shared" si="4"/>
        <v>0</v>
      </c>
      <c r="K30" s="30">
        <f t="shared" si="5"/>
        <v>45000</v>
      </c>
      <c r="L30" s="28">
        <f t="shared" si="6"/>
        <v>45000</v>
      </c>
      <c r="M30" s="16" t="s">
        <v>23</v>
      </c>
    </row>
    <row r="31" spans="2:13" ht="33.75" customHeight="1" x14ac:dyDescent="0.2">
      <c r="B31" s="8">
        <f t="shared" si="7"/>
        <v>12</v>
      </c>
      <c r="C31" s="31" t="s">
        <v>42</v>
      </c>
      <c r="D31" s="15">
        <v>0</v>
      </c>
      <c r="E31" s="30">
        <v>17786</v>
      </c>
      <c r="F31" s="28">
        <f t="shared" si="9"/>
        <v>17786</v>
      </c>
      <c r="G31" s="15"/>
      <c r="H31" s="30"/>
      <c r="I31" s="28">
        <f t="shared" si="3"/>
        <v>0</v>
      </c>
      <c r="J31" s="15">
        <f t="shared" si="4"/>
        <v>0</v>
      </c>
      <c r="K31" s="30">
        <f t="shared" si="5"/>
        <v>17786</v>
      </c>
      <c r="L31" s="28">
        <f t="shared" si="6"/>
        <v>17786</v>
      </c>
      <c r="M31" s="16" t="s">
        <v>23</v>
      </c>
    </row>
    <row r="32" spans="2:13" ht="33.75" customHeight="1" x14ac:dyDescent="0.2">
      <c r="B32" s="8">
        <f t="shared" si="7"/>
        <v>13</v>
      </c>
      <c r="C32" s="31" t="s">
        <v>43</v>
      </c>
      <c r="D32" s="15">
        <f>65000-30000</f>
        <v>35000</v>
      </c>
      <c r="E32" s="30">
        <f>30000+35000</f>
        <v>65000</v>
      </c>
      <c r="F32" s="28">
        <f t="shared" si="9"/>
        <v>100000</v>
      </c>
      <c r="G32" s="15"/>
      <c r="H32" s="30"/>
      <c r="I32" s="28">
        <f t="shared" si="3"/>
        <v>0</v>
      </c>
      <c r="J32" s="15">
        <f t="shared" si="4"/>
        <v>35000</v>
      </c>
      <c r="K32" s="30">
        <f t="shared" si="5"/>
        <v>65000</v>
      </c>
      <c r="L32" s="28">
        <f t="shared" si="6"/>
        <v>100000</v>
      </c>
      <c r="M32" s="16" t="s">
        <v>23</v>
      </c>
    </row>
    <row r="33" spans="1:13" ht="33.75" customHeight="1" x14ac:dyDescent="0.2">
      <c r="B33" s="8">
        <f t="shared" si="7"/>
        <v>14</v>
      </c>
      <c r="C33" s="33" t="s">
        <v>44</v>
      </c>
      <c r="D33" s="15"/>
      <c r="E33" s="30">
        <v>31000</v>
      </c>
      <c r="F33" s="28">
        <f t="shared" si="9"/>
        <v>31000</v>
      </c>
      <c r="G33" s="15"/>
      <c r="H33" s="30"/>
      <c r="I33" s="28">
        <f t="shared" si="3"/>
        <v>0</v>
      </c>
      <c r="J33" s="15">
        <f t="shared" si="4"/>
        <v>0</v>
      </c>
      <c r="K33" s="30">
        <f t="shared" si="5"/>
        <v>31000</v>
      </c>
      <c r="L33" s="28">
        <f t="shared" si="6"/>
        <v>31000</v>
      </c>
      <c r="M33" s="16" t="s">
        <v>23</v>
      </c>
    </row>
    <row r="34" spans="1:13" ht="33.75" customHeight="1" x14ac:dyDescent="0.2">
      <c r="B34" s="8">
        <f t="shared" si="7"/>
        <v>15</v>
      </c>
      <c r="C34" s="33" t="s">
        <v>46</v>
      </c>
      <c r="D34" s="15">
        <v>3448</v>
      </c>
      <c r="E34" s="30">
        <v>40000</v>
      </c>
      <c r="F34" s="28">
        <f t="shared" si="9"/>
        <v>43448</v>
      </c>
      <c r="G34" s="15">
        <f>-1191</f>
        <v>-1191</v>
      </c>
      <c r="H34" s="30">
        <v>-200</v>
      </c>
      <c r="I34" s="28">
        <f t="shared" si="3"/>
        <v>-1391</v>
      </c>
      <c r="J34" s="15">
        <f t="shared" si="4"/>
        <v>2257</v>
      </c>
      <c r="K34" s="30">
        <f t="shared" si="5"/>
        <v>39800</v>
      </c>
      <c r="L34" s="28">
        <f t="shared" si="6"/>
        <v>42057</v>
      </c>
      <c r="M34" s="16" t="s">
        <v>23</v>
      </c>
    </row>
    <row r="35" spans="1:13" ht="33.75" customHeight="1" x14ac:dyDescent="0.2">
      <c r="B35" s="8">
        <f t="shared" si="7"/>
        <v>16</v>
      </c>
      <c r="C35" s="31" t="s">
        <v>57</v>
      </c>
      <c r="D35" s="15"/>
      <c r="E35" s="30">
        <v>34750</v>
      </c>
      <c r="F35" s="28">
        <f t="shared" si="9"/>
        <v>34750</v>
      </c>
      <c r="G35" s="15"/>
      <c r="H35" s="30"/>
      <c r="I35" s="28">
        <f t="shared" si="3"/>
        <v>0</v>
      </c>
      <c r="J35" s="15">
        <f t="shared" si="4"/>
        <v>0</v>
      </c>
      <c r="K35" s="30">
        <f t="shared" si="5"/>
        <v>34750</v>
      </c>
      <c r="L35" s="28">
        <f t="shared" si="6"/>
        <v>34750</v>
      </c>
      <c r="M35" s="16" t="s">
        <v>23</v>
      </c>
    </row>
    <row r="36" spans="1:13" ht="33.75" customHeight="1" x14ac:dyDescent="0.2">
      <c r="B36" s="8">
        <f t="shared" si="7"/>
        <v>17</v>
      </c>
      <c r="C36" s="31" t="s">
        <v>65</v>
      </c>
      <c r="D36" s="15">
        <v>1587</v>
      </c>
      <c r="E36" s="30"/>
      <c r="F36" s="28">
        <f t="shared" si="9"/>
        <v>1587</v>
      </c>
      <c r="G36" s="15"/>
      <c r="H36" s="30"/>
      <c r="I36" s="28">
        <f t="shared" si="3"/>
        <v>0</v>
      </c>
      <c r="J36" s="15">
        <f t="shared" ref="J36" si="10">D36+G36</f>
        <v>1587</v>
      </c>
      <c r="K36" s="30">
        <f t="shared" ref="K36" si="11">E36+H36</f>
        <v>0</v>
      </c>
      <c r="L36" s="28">
        <f t="shared" ref="L36" si="12">SUM(J36:K36)</f>
        <v>1587</v>
      </c>
      <c r="M36" s="16" t="s">
        <v>23</v>
      </c>
    </row>
    <row r="37" spans="1:13" x14ac:dyDescent="0.2">
      <c r="B37" s="8">
        <f t="shared" si="7"/>
        <v>18</v>
      </c>
      <c r="C37" s="56" t="s">
        <v>66</v>
      </c>
      <c r="D37" s="15"/>
      <c r="E37" s="30">
        <v>42581</v>
      </c>
      <c r="F37" s="28">
        <f t="shared" si="9"/>
        <v>42581</v>
      </c>
      <c r="G37" s="15">
        <f>55281-12700-42581</f>
        <v>0</v>
      </c>
      <c r="H37" s="30">
        <f>-11785-1000-10000</f>
        <v>-22785</v>
      </c>
      <c r="I37" s="28">
        <f t="shared" si="3"/>
        <v>-22785</v>
      </c>
      <c r="J37" s="15">
        <f t="shared" ref="J37" si="13">D37+G37</f>
        <v>0</v>
      </c>
      <c r="K37" s="30">
        <f t="shared" ref="K37" si="14">E37+H37</f>
        <v>19796</v>
      </c>
      <c r="L37" s="28">
        <f t="shared" ref="L37" si="15">SUM(J37:K37)</f>
        <v>19796</v>
      </c>
      <c r="M37" s="16" t="s">
        <v>23</v>
      </c>
    </row>
    <row r="38" spans="1:13" x14ac:dyDescent="0.2">
      <c r="B38" s="8"/>
      <c r="C38" s="31"/>
      <c r="D38" s="15"/>
      <c r="E38" s="30"/>
      <c r="F38" s="28">
        <f t="shared" si="9"/>
        <v>0</v>
      </c>
      <c r="G38" s="15"/>
      <c r="H38" s="30"/>
      <c r="I38" s="28"/>
      <c r="J38" s="15"/>
      <c r="K38" s="30"/>
      <c r="L38" s="28"/>
      <c r="M38" s="13"/>
    </row>
    <row r="39" spans="1:13" x14ac:dyDescent="0.2">
      <c r="B39" s="9">
        <v>7203</v>
      </c>
      <c r="C39" s="34" t="s">
        <v>30</v>
      </c>
      <c r="D39" s="26"/>
      <c r="E39" s="27"/>
      <c r="F39" s="28">
        <f t="shared" si="9"/>
        <v>0</v>
      </c>
      <c r="G39" s="26"/>
      <c r="H39" s="27"/>
      <c r="I39" s="28"/>
      <c r="J39" s="26"/>
      <c r="K39" s="27"/>
      <c r="L39" s="28"/>
      <c r="M39" s="13"/>
    </row>
    <row r="40" spans="1:13" x14ac:dyDescent="0.2">
      <c r="B40" s="8"/>
      <c r="C40" s="29" t="s">
        <v>30</v>
      </c>
      <c r="D40" s="17">
        <f>40000+75000</f>
        <v>115000</v>
      </c>
      <c r="E40" s="11">
        <v>495682</v>
      </c>
      <c r="F40" s="28">
        <f t="shared" ref="F40" si="16">SUM(D40:E40)</f>
        <v>610682</v>
      </c>
      <c r="G40" s="17">
        <f>82206-82206</f>
        <v>0</v>
      </c>
      <c r="H40" s="11"/>
      <c r="I40" s="28">
        <f>SUM(G40:H40)</f>
        <v>0</v>
      </c>
      <c r="J40" s="17">
        <f t="shared" si="4"/>
        <v>115000</v>
      </c>
      <c r="K40" s="11">
        <f t="shared" si="5"/>
        <v>495682</v>
      </c>
      <c r="L40" s="28">
        <f t="shared" si="6"/>
        <v>610682</v>
      </c>
      <c r="M40" s="16" t="s">
        <v>23</v>
      </c>
    </row>
    <row r="41" spans="1:13" x14ac:dyDescent="0.2">
      <c r="B41" s="8"/>
      <c r="C41" s="35"/>
      <c r="D41" s="26"/>
      <c r="E41" s="11"/>
      <c r="F41" s="28"/>
      <c r="G41" s="26"/>
      <c r="H41" s="11"/>
      <c r="I41" s="28"/>
      <c r="J41" s="26"/>
      <c r="K41" s="11"/>
      <c r="L41" s="28"/>
      <c r="M41" s="13"/>
    </row>
    <row r="42" spans="1:13" ht="19.5" thickBot="1" x14ac:dyDescent="0.25">
      <c r="B42" s="8"/>
      <c r="C42" s="29"/>
      <c r="D42" s="17"/>
      <c r="E42" s="27"/>
      <c r="F42" s="28"/>
      <c r="G42" s="17"/>
      <c r="H42" s="27"/>
      <c r="I42" s="28"/>
      <c r="J42" s="17"/>
      <c r="K42" s="27"/>
      <c r="L42" s="28"/>
      <c r="M42" s="13"/>
    </row>
    <row r="43" spans="1:13" s="40" customFormat="1" ht="38.25" thickBot="1" x14ac:dyDescent="0.25">
      <c r="A43" s="36"/>
      <c r="B43" s="37">
        <v>7200</v>
      </c>
      <c r="C43" s="38" t="s">
        <v>33</v>
      </c>
      <c r="D43" s="39">
        <f t="shared" ref="D43:I43" si="17">SUM(D19:D42)</f>
        <v>231082</v>
      </c>
      <c r="E43" s="22">
        <f t="shared" si="17"/>
        <v>910198</v>
      </c>
      <c r="F43" s="23">
        <f t="shared" si="17"/>
        <v>1141280</v>
      </c>
      <c r="G43" s="39">
        <f t="shared" si="17"/>
        <v>-11915</v>
      </c>
      <c r="H43" s="22">
        <f t="shared" si="17"/>
        <v>-43420</v>
      </c>
      <c r="I43" s="23">
        <f t="shared" si="17"/>
        <v>-55335</v>
      </c>
      <c r="J43" s="39">
        <f>D43+G43</f>
        <v>219167</v>
      </c>
      <c r="K43" s="22">
        <f t="shared" ref="K43:L43" si="18">E43+H43</f>
        <v>866778</v>
      </c>
      <c r="L43" s="23">
        <f t="shared" si="18"/>
        <v>1085945</v>
      </c>
      <c r="M43" s="24"/>
    </row>
    <row r="44" spans="1:13" s="36" customFormat="1" x14ac:dyDescent="0.2">
      <c r="B44" s="41"/>
      <c r="C44" s="42"/>
      <c r="D44" s="43"/>
      <c r="E44" s="44"/>
      <c r="F44" s="45"/>
      <c r="G44" s="43"/>
      <c r="H44" s="44"/>
      <c r="I44" s="45"/>
      <c r="J44" s="43"/>
      <c r="K44" s="44"/>
      <c r="L44" s="45"/>
      <c r="M44" s="46"/>
    </row>
    <row r="45" spans="1:13" s="36" customFormat="1" x14ac:dyDescent="0.2">
      <c r="B45" s="9">
        <v>7302</v>
      </c>
      <c r="C45" s="34" t="s">
        <v>6</v>
      </c>
      <c r="D45" s="17"/>
      <c r="E45" s="27"/>
      <c r="F45" s="28"/>
      <c r="G45" s="17"/>
      <c r="H45" s="27"/>
      <c r="I45" s="28"/>
      <c r="J45" s="17"/>
      <c r="K45" s="27"/>
      <c r="L45" s="28"/>
      <c r="M45" s="13"/>
    </row>
    <row r="46" spans="1:13" s="36" customFormat="1" ht="33.75" customHeight="1" x14ac:dyDescent="0.2">
      <c r="B46" s="8">
        <v>1</v>
      </c>
      <c r="C46" s="29" t="s">
        <v>8</v>
      </c>
      <c r="D46" s="17">
        <f>5000+5000+1000+3000</f>
        <v>14000</v>
      </c>
      <c r="E46" s="27"/>
      <c r="F46" s="28">
        <f>SUM(D46:E46)</f>
        <v>14000</v>
      </c>
      <c r="G46" s="17">
        <f>-10170-3830</f>
        <v>-14000</v>
      </c>
      <c r="H46" s="27"/>
      <c r="I46" s="28">
        <f t="shared" ref="I46:I50" si="19">SUM(G46:H46)</f>
        <v>-14000</v>
      </c>
      <c r="J46" s="17">
        <f t="shared" ref="J46:J50" si="20">D46+G46</f>
        <v>0</v>
      </c>
      <c r="K46" s="27">
        <f t="shared" ref="K46:K50" si="21">E46+H46</f>
        <v>0</v>
      </c>
      <c r="L46" s="28">
        <f t="shared" ref="L46:L50" si="22">SUM(J46:K46)</f>
        <v>0</v>
      </c>
      <c r="M46" s="16" t="s">
        <v>23</v>
      </c>
    </row>
    <row r="47" spans="1:13" s="36" customFormat="1" ht="33.75" customHeight="1" x14ac:dyDescent="0.2">
      <c r="B47" s="8">
        <v>2</v>
      </c>
      <c r="C47" s="29" t="s">
        <v>9</v>
      </c>
      <c r="D47" s="17">
        <v>7500</v>
      </c>
      <c r="E47" s="27"/>
      <c r="F47" s="28">
        <f t="shared" ref="F47:F50" si="23">SUM(D47:E47)</f>
        <v>7500</v>
      </c>
      <c r="G47" s="17">
        <v>-7500</v>
      </c>
      <c r="H47" s="27"/>
      <c r="I47" s="28">
        <f t="shared" si="19"/>
        <v>-7500</v>
      </c>
      <c r="J47" s="17">
        <f t="shared" si="20"/>
        <v>0</v>
      </c>
      <c r="K47" s="27">
        <f t="shared" si="21"/>
        <v>0</v>
      </c>
      <c r="L47" s="28">
        <f t="shared" si="22"/>
        <v>0</v>
      </c>
      <c r="M47" s="16" t="s">
        <v>23</v>
      </c>
    </row>
    <row r="48" spans="1:13" s="36" customFormat="1" ht="33.75" customHeight="1" x14ac:dyDescent="0.2">
      <c r="B48" s="8">
        <v>3</v>
      </c>
      <c r="C48" s="29" t="s">
        <v>10</v>
      </c>
      <c r="D48" s="17"/>
      <c r="E48" s="11">
        <f>35000+3000</f>
        <v>38000</v>
      </c>
      <c r="F48" s="28">
        <f t="shared" si="23"/>
        <v>38000</v>
      </c>
      <c r="G48" s="17"/>
      <c r="H48" s="11">
        <f>1550-37600</f>
        <v>-36050</v>
      </c>
      <c r="I48" s="28">
        <f t="shared" si="19"/>
        <v>-36050</v>
      </c>
      <c r="J48" s="17">
        <f t="shared" si="20"/>
        <v>0</v>
      </c>
      <c r="K48" s="11">
        <f t="shared" si="21"/>
        <v>1950</v>
      </c>
      <c r="L48" s="28">
        <f t="shared" si="22"/>
        <v>1950</v>
      </c>
      <c r="M48" s="16" t="s">
        <v>23</v>
      </c>
    </row>
    <row r="49" spans="2:13" s="36" customFormat="1" ht="33.75" customHeight="1" x14ac:dyDescent="0.2">
      <c r="B49" s="8">
        <v>4</v>
      </c>
      <c r="C49" s="29" t="s">
        <v>39</v>
      </c>
      <c r="D49" s="17">
        <v>6000</v>
      </c>
      <c r="E49" s="11"/>
      <c r="F49" s="28">
        <f t="shared" si="23"/>
        <v>6000</v>
      </c>
      <c r="G49" s="17">
        <f>-5700-300</f>
        <v>-6000</v>
      </c>
      <c r="H49" s="11"/>
      <c r="I49" s="28">
        <f t="shared" si="19"/>
        <v>-6000</v>
      </c>
      <c r="J49" s="17">
        <f t="shared" si="20"/>
        <v>0</v>
      </c>
      <c r="K49" s="11">
        <f t="shared" si="21"/>
        <v>0</v>
      </c>
      <c r="L49" s="28">
        <f t="shared" si="22"/>
        <v>0</v>
      </c>
      <c r="M49" s="16" t="s">
        <v>23</v>
      </c>
    </row>
    <row r="50" spans="2:13" ht="33.75" customHeight="1" x14ac:dyDescent="0.2">
      <c r="B50" s="8">
        <v>5</v>
      </c>
      <c r="C50" s="33" t="s">
        <v>45</v>
      </c>
      <c r="D50" s="15">
        <v>8455</v>
      </c>
      <c r="E50" s="30"/>
      <c r="F50" s="28">
        <f t="shared" si="23"/>
        <v>8455</v>
      </c>
      <c r="G50" s="15"/>
      <c r="H50" s="30"/>
      <c r="I50" s="28">
        <f t="shared" si="19"/>
        <v>0</v>
      </c>
      <c r="J50" s="15">
        <f t="shared" si="20"/>
        <v>8455</v>
      </c>
      <c r="K50" s="30">
        <f t="shared" si="21"/>
        <v>0</v>
      </c>
      <c r="L50" s="28">
        <f t="shared" si="22"/>
        <v>8455</v>
      </c>
      <c r="M50" s="16" t="s">
        <v>23</v>
      </c>
    </row>
    <row r="51" spans="2:13" s="36" customFormat="1" x14ac:dyDescent="0.2">
      <c r="B51" s="8"/>
      <c r="C51" s="29"/>
      <c r="D51" s="47"/>
      <c r="E51" s="27"/>
      <c r="F51" s="28"/>
      <c r="G51" s="47"/>
      <c r="H51" s="27"/>
      <c r="I51" s="28"/>
      <c r="J51" s="47"/>
      <c r="K51" s="27"/>
      <c r="L51" s="28"/>
      <c r="M51" s="13"/>
    </row>
    <row r="52" spans="2:13" x14ac:dyDescent="0.2">
      <c r="B52" s="9">
        <v>7303</v>
      </c>
      <c r="C52" s="14" t="s">
        <v>7</v>
      </c>
      <c r="D52" s="17"/>
      <c r="E52" s="27"/>
      <c r="F52" s="28"/>
      <c r="G52" s="17"/>
      <c r="H52" s="27"/>
      <c r="I52" s="28"/>
      <c r="J52" s="17"/>
      <c r="K52" s="27"/>
      <c r="L52" s="28"/>
      <c r="M52" s="13"/>
    </row>
    <row r="53" spans="2:13" x14ac:dyDescent="0.2">
      <c r="B53" s="8"/>
      <c r="C53" s="29" t="s">
        <v>11</v>
      </c>
      <c r="D53" s="17">
        <v>7732</v>
      </c>
      <c r="E53" s="27"/>
      <c r="F53" s="28">
        <f t="shared" ref="F53" si="24">SUM(D53:E53)</f>
        <v>7732</v>
      </c>
      <c r="G53" s="17">
        <v>-7124</v>
      </c>
      <c r="H53" s="27"/>
      <c r="I53" s="28">
        <f>SUM(G53:H53)</f>
        <v>-7124</v>
      </c>
      <c r="J53" s="17">
        <f>D53+G53</f>
        <v>608</v>
      </c>
      <c r="K53" s="27">
        <f>E53+H53</f>
        <v>0</v>
      </c>
      <c r="L53" s="28">
        <f>SUM(J53:K53)</f>
        <v>608</v>
      </c>
      <c r="M53" s="16" t="s">
        <v>23</v>
      </c>
    </row>
    <row r="54" spans="2:13" x14ac:dyDescent="0.2">
      <c r="B54" s="8"/>
      <c r="C54" s="35"/>
      <c r="D54" s="17"/>
      <c r="E54" s="27"/>
      <c r="F54" s="28"/>
      <c r="G54" s="17"/>
      <c r="H54" s="27"/>
      <c r="I54" s="28"/>
      <c r="J54" s="17"/>
      <c r="K54" s="27"/>
      <c r="L54" s="28"/>
      <c r="M54" s="13"/>
    </row>
    <row r="55" spans="2:13" x14ac:dyDescent="0.2">
      <c r="B55" s="9">
        <v>7305</v>
      </c>
      <c r="C55" s="34" t="s">
        <v>12</v>
      </c>
      <c r="D55" s="17"/>
      <c r="E55" s="27"/>
      <c r="F55" s="28"/>
      <c r="G55" s="17"/>
      <c r="H55" s="27"/>
      <c r="I55" s="28"/>
      <c r="J55" s="17"/>
      <c r="K55" s="27"/>
      <c r="L55" s="28"/>
      <c r="M55" s="13"/>
    </row>
    <row r="56" spans="2:13" ht="33.75" customHeight="1" x14ac:dyDescent="0.2">
      <c r="B56" s="8">
        <v>1</v>
      </c>
      <c r="C56" s="29" t="s">
        <v>13</v>
      </c>
      <c r="D56" s="17"/>
      <c r="E56" s="11">
        <f>25000+10000+25000</f>
        <v>60000</v>
      </c>
      <c r="F56" s="28">
        <f t="shared" ref="F56:F67" si="25">SUM(D56:E56)</f>
        <v>60000</v>
      </c>
      <c r="G56" s="17"/>
      <c r="H56" s="11"/>
      <c r="I56" s="28">
        <f t="shared" ref="I56:I67" si="26">SUM(G56:H56)</f>
        <v>0</v>
      </c>
      <c r="J56" s="17">
        <f t="shared" ref="J56:J66" si="27">D56+G56</f>
        <v>0</v>
      </c>
      <c r="K56" s="11">
        <f t="shared" ref="K56:K66" si="28">E56+H56</f>
        <v>60000</v>
      </c>
      <c r="L56" s="28">
        <f t="shared" ref="L56:L66" si="29">SUM(J56:K56)</f>
        <v>60000</v>
      </c>
      <c r="M56" s="48" t="s">
        <v>24</v>
      </c>
    </row>
    <row r="57" spans="2:13" ht="33.75" customHeight="1" x14ac:dyDescent="0.2">
      <c r="B57" s="8">
        <v>2</v>
      </c>
      <c r="C57" s="29" t="s">
        <v>59</v>
      </c>
      <c r="D57" s="17"/>
      <c r="E57" s="11">
        <v>30000</v>
      </c>
      <c r="F57" s="28">
        <f t="shared" si="25"/>
        <v>30000</v>
      </c>
      <c r="G57" s="17"/>
      <c r="H57" s="11"/>
      <c r="I57" s="28">
        <f t="shared" si="26"/>
        <v>0</v>
      </c>
      <c r="J57" s="17">
        <f t="shared" si="27"/>
        <v>0</v>
      </c>
      <c r="K57" s="11">
        <f t="shared" si="28"/>
        <v>30000</v>
      </c>
      <c r="L57" s="28">
        <f t="shared" si="29"/>
        <v>30000</v>
      </c>
      <c r="M57" s="48" t="s">
        <v>24</v>
      </c>
    </row>
    <row r="58" spans="2:13" ht="33.75" customHeight="1" x14ac:dyDescent="0.2">
      <c r="B58" s="8">
        <v>3</v>
      </c>
      <c r="C58" s="29" t="s">
        <v>14</v>
      </c>
      <c r="D58" s="17"/>
      <c r="E58" s="11">
        <f>5000+10000</f>
        <v>15000</v>
      </c>
      <c r="F58" s="28">
        <f t="shared" si="25"/>
        <v>15000</v>
      </c>
      <c r="G58" s="17"/>
      <c r="H58" s="11"/>
      <c r="I58" s="28">
        <f t="shared" si="26"/>
        <v>0</v>
      </c>
      <c r="J58" s="17">
        <f t="shared" si="27"/>
        <v>0</v>
      </c>
      <c r="K58" s="11">
        <f t="shared" si="28"/>
        <v>15000</v>
      </c>
      <c r="L58" s="28">
        <f t="shared" si="29"/>
        <v>15000</v>
      </c>
      <c r="M58" s="48" t="s">
        <v>24</v>
      </c>
    </row>
    <row r="59" spans="2:13" ht="33.75" customHeight="1" x14ac:dyDescent="0.2">
      <c r="B59" s="8">
        <v>4</v>
      </c>
      <c r="C59" s="29" t="s">
        <v>54</v>
      </c>
      <c r="D59" s="17"/>
      <c r="E59" s="11">
        <v>10000</v>
      </c>
      <c r="F59" s="28">
        <f t="shared" si="25"/>
        <v>10000</v>
      </c>
      <c r="G59" s="17"/>
      <c r="H59" s="11"/>
      <c r="I59" s="28">
        <f t="shared" si="26"/>
        <v>0</v>
      </c>
      <c r="J59" s="17">
        <f t="shared" si="27"/>
        <v>0</v>
      </c>
      <c r="K59" s="11">
        <f t="shared" si="28"/>
        <v>10000</v>
      </c>
      <c r="L59" s="28">
        <f t="shared" si="29"/>
        <v>10000</v>
      </c>
      <c r="M59" s="48" t="s">
        <v>24</v>
      </c>
    </row>
    <row r="60" spans="2:13" ht="33.75" customHeight="1" x14ac:dyDescent="0.2">
      <c r="B60" s="8">
        <v>5</v>
      </c>
      <c r="C60" s="29" t="s">
        <v>58</v>
      </c>
      <c r="D60" s="17"/>
      <c r="E60" s="11">
        <v>22600</v>
      </c>
      <c r="F60" s="28">
        <f t="shared" si="25"/>
        <v>22600</v>
      </c>
      <c r="G60" s="17"/>
      <c r="H60" s="11">
        <v>-3600</v>
      </c>
      <c r="I60" s="28">
        <f t="shared" si="26"/>
        <v>-3600</v>
      </c>
      <c r="J60" s="17">
        <f t="shared" si="27"/>
        <v>0</v>
      </c>
      <c r="K60" s="11">
        <f t="shared" si="28"/>
        <v>19000</v>
      </c>
      <c r="L60" s="28">
        <f t="shared" si="29"/>
        <v>19000</v>
      </c>
      <c r="M60" s="48" t="s">
        <v>24</v>
      </c>
    </row>
    <row r="61" spans="2:13" ht="33.75" customHeight="1" x14ac:dyDescent="0.2">
      <c r="B61" s="8">
        <v>6</v>
      </c>
      <c r="C61" s="29" t="s">
        <v>50</v>
      </c>
      <c r="D61" s="17"/>
      <c r="E61" s="11">
        <v>25000</v>
      </c>
      <c r="F61" s="28">
        <f t="shared" si="25"/>
        <v>25000</v>
      </c>
      <c r="G61" s="17"/>
      <c r="H61" s="11"/>
      <c r="I61" s="28">
        <f t="shared" si="26"/>
        <v>0</v>
      </c>
      <c r="J61" s="17">
        <f t="shared" si="27"/>
        <v>0</v>
      </c>
      <c r="K61" s="11">
        <f t="shared" si="28"/>
        <v>25000</v>
      </c>
      <c r="L61" s="28">
        <f t="shared" si="29"/>
        <v>25000</v>
      </c>
      <c r="M61" s="48" t="s">
        <v>24</v>
      </c>
    </row>
    <row r="62" spans="2:13" ht="33.75" customHeight="1" x14ac:dyDescent="0.2">
      <c r="B62" s="8">
        <v>7</v>
      </c>
      <c r="C62" s="29" t="s">
        <v>55</v>
      </c>
      <c r="D62" s="17"/>
      <c r="E62" s="11">
        <f>5000+10000</f>
        <v>15000</v>
      </c>
      <c r="F62" s="28">
        <f t="shared" si="25"/>
        <v>15000</v>
      </c>
      <c r="G62" s="17"/>
      <c r="H62" s="11"/>
      <c r="I62" s="28">
        <f t="shared" si="26"/>
        <v>0</v>
      </c>
      <c r="J62" s="17">
        <f t="shared" si="27"/>
        <v>0</v>
      </c>
      <c r="K62" s="11">
        <f t="shared" si="28"/>
        <v>15000</v>
      </c>
      <c r="L62" s="28">
        <f t="shared" si="29"/>
        <v>15000</v>
      </c>
      <c r="M62" s="48" t="s">
        <v>24</v>
      </c>
    </row>
    <row r="63" spans="2:13" ht="33.75" customHeight="1" x14ac:dyDescent="0.2">
      <c r="B63" s="8">
        <v>8</v>
      </c>
      <c r="C63" s="29" t="s">
        <v>56</v>
      </c>
      <c r="D63" s="17"/>
      <c r="E63" s="11">
        <v>10000</v>
      </c>
      <c r="F63" s="28">
        <f t="shared" si="25"/>
        <v>10000</v>
      </c>
      <c r="G63" s="17"/>
      <c r="H63" s="11"/>
      <c r="I63" s="28">
        <f t="shared" si="26"/>
        <v>0</v>
      </c>
      <c r="J63" s="17">
        <f t="shared" si="27"/>
        <v>0</v>
      </c>
      <c r="K63" s="11">
        <f t="shared" si="28"/>
        <v>10000</v>
      </c>
      <c r="L63" s="28">
        <f t="shared" si="29"/>
        <v>10000</v>
      </c>
      <c r="M63" s="48" t="s">
        <v>24</v>
      </c>
    </row>
    <row r="64" spans="2:13" ht="33.75" customHeight="1" x14ac:dyDescent="0.2">
      <c r="B64" s="8">
        <v>9</v>
      </c>
      <c r="C64" s="29" t="s">
        <v>37</v>
      </c>
      <c r="D64" s="17"/>
      <c r="E64" s="11">
        <f>6000+10000+2000</f>
        <v>18000</v>
      </c>
      <c r="F64" s="28">
        <f t="shared" si="25"/>
        <v>18000</v>
      </c>
      <c r="G64" s="17"/>
      <c r="H64" s="11"/>
      <c r="I64" s="28">
        <f t="shared" si="26"/>
        <v>0</v>
      </c>
      <c r="J64" s="17">
        <f t="shared" si="27"/>
        <v>0</v>
      </c>
      <c r="K64" s="11">
        <f t="shared" si="28"/>
        <v>18000</v>
      </c>
      <c r="L64" s="28">
        <f t="shared" si="29"/>
        <v>18000</v>
      </c>
      <c r="M64" s="48" t="s">
        <v>24</v>
      </c>
    </row>
    <row r="65" spans="1:13" ht="33.75" customHeight="1" x14ac:dyDescent="0.2">
      <c r="B65" s="8">
        <v>10</v>
      </c>
      <c r="C65" s="29" t="s">
        <v>53</v>
      </c>
      <c r="D65" s="17"/>
      <c r="E65" s="11">
        <v>10000</v>
      </c>
      <c r="F65" s="28">
        <f t="shared" si="25"/>
        <v>10000</v>
      </c>
      <c r="G65" s="17"/>
      <c r="H65" s="11"/>
      <c r="I65" s="28">
        <f t="shared" si="26"/>
        <v>0</v>
      </c>
      <c r="J65" s="17">
        <f t="shared" si="27"/>
        <v>0</v>
      </c>
      <c r="K65" s="11">
        <f t="shared" si="28"/>
        <v>10000</v>
      </c>
      <c r="L65" s="28">
        <f t="shared" si="29"/>
        <v>10000</v>
      </c>
      <c r="M65" s="48" t="s">
        <v>24</v>
      </c>
    </row>
    <row r="66" spans="1:13" ht="33.75" customHeight="1" x14ac:dyDescent="0.2">
      <c r="B66" s="8">
        <v>11</v>
      </c>
      <c r="C66" s="29" t="s">
        <v>63</v>
      </c>
      <c r="D66" s="17"/>
      <c r="E66" s="11">
        <v>170000</v>
      </c>
      <c r="F66" s="28">
        <f t="shared" si="25"/>
        <v>170000</v>
      </c>
      <c r="G66" s="17"/>
      <c r="H66" s="11"/>
      <c r="I66" s="28">
        <f t="shared" si="26"/>
        <v>0</v>
      </c>
      <c r="J66" s="17">
        <f t="shared" si="27"/>
        <v>0</v>
      </c>
      <c r="K66" s="11">
        <f t="shared" si="28"/>
        <v>170000</v>
      </c>
      <c r="L66" s="28">
        <f t="shared" si="29"/>
        <v>170000</v>
      </c>
      <c r="M66" s="48" t="s">
        <v>24</v>
      </c>
    </row>
    <row r="67" spans="1:13" ht="33.75" customHeight="1" x14ac:dyDescent="0.2">
      <c r="B67" s="8">
        <v>12</v>
      </c>
      <c r="C67" s="29" t="s">
        <v>64</v>
      </c>
      <c r="D67" s="17"/>
      <c r="E67" s="11">
        <v>10000</v>
      </c>
      <c r="F67" s="28">
        <f t="shared" si="25"/>
        <v>10000</v>
      </c>
      <c r="G67" s="17"/>
      <c r="H67" s="11"/>
      <c r="I67" s="28">
        <f t="shared" si="26"/>
        <v>0</v>
      </c>
      <c r="J67" s="17">
        <f t="shared" ref="J67" si="30">D67+G67</f>
        <v>0</v>
      </c>
      <c r="K67" s="11">
        <f t="shared" ref="K67" si="31">E67+H67</f>
        <v>10000</v>
      </c>
      <c r="L67" s="28">
        <f t="shared" ref="L67" si="32">SUM(J67:K67)</f>
        <v>10000</v>
      </c>
      <c r="M67" s="48" t="s">
        <v>24</v>
      </c>
    </row>
    <row r="68" spans="1:13" x14ac:dyDescent="0.2">
      <c r="B68" s="8"/>
      <c r="C68" s="10"/>
      <c r="D68" s="17"/>
      <c r="E68" s="11"/>
      <c r="F68" s="28"/>
      <c r="G68" s="17"/>
      <c r="H68" s="11"/>
      <c r="I68" s="28"/>
      <c r="J68" s="17"/>
      <c r="K68" s="11"/>
      <c r="L68" s="28"/>
      <c r="M68" s="13"/>
    </row>
    <row r="69" spans="1:13" x14ac:dyDescent="0.2">
      <c r="B69" s="49">
        <v>7306</v>
      </c>
      <c r="C69" s="34" t="s">
        <v>15</v>
      </c>
      <c r="D69" s="17"/>
      <c r="E69" s="11"/>
      <c r="F69" s="28"/>
      <c r="G69" s="17"/>
      <c r="H69" s="11"/>
      <c r="I69" s="28"/>
      <c r="J69" s="17"/>
      <c r="K69" s="11"/>
      <c r="L69" s="28"/>
      <c r="M69" s="13"/>
    </row>
    <row r="70" spans="1:13" ht="33.75" customHeight="1" x14ac:dyDescent="0.2">
      <c r="B70" s="8">
        <v>1</v>
      </c>
      <c r="C70" s="29" t="s">
        <v>16</v>
      </c>
      <c r="D70" s="17">
        <f>4000+4000</f>
        <v>8000</v>
      </c>
      <c r="E70" s="11"/>
      <c r="F70" s="28">
        <f t="shared" ref="F70:F72" si="33">SUM(D70:E70)</f>
        <v>8000</v>
      </c>
      <c r="G70" s="17"/>
      <c r="H70" s="11"/>
      <c r="I70" s="28">
        <f t="shared" ref="I70:I72" si="34">SUM(G70:H70)</f>
        <v>0</v>
      </c>
      <c r="J70" s="17">
        <f t="shared" ref="J70:J72" si="35">D70+G70</f>
        <v>8000</v>
      </c>
      <c r="K70" s="11">
        <f t="shared" ref="K70:K72" si="36">E70+H70</f>
        <v>0</v>
      </c>
      <c r="L70" s="28">
        <f t="shared" ref="L70:L72" si="37">SUM(J70:K70)</f>
        <v>8000</v>
      </c>
      <c r="M70" s="48" t="s">
        <v>24</v>
      </c>
    </row>
    <row r="71" spans="1:13" ht="33.75" customHeight="1" x14ac:dyDescent="0.2">
      <c r="B71" s="8">
        <v>2</v>
      </c>
      <c r="C71" s="29" t="s">
        <v>17</v>
      </c>
      <c r="D71" s="17">
        <f>1000+10000</f>
        <v>11000</v>
      </c>
      <c r="E71" s="11"/>
      <c r="F71" s="28">
        <f t="shared" si="33"/>
        <v>11000</v>
      </c>
      <c r="G71" s="17"/>
      <c r="H71" s="11"/>
      <c r="I71" s="28">
        <f t="shared" si="34"/>
        <v>0</v>
      </c>
      <c r="J71" s="17">
        <f t="shared" si="35"/>
        <v>11000</v>
      </c>
      <c r="K71" s="11">
        <f t="shared" si="36"/>
        <v>0</v>
      </c>
      <c r="L71" s="28">
        <f t="shared" si="37"/>
        <v>11000</v>
      </c>
      <c r="M71" s="48" t="s">
        <v>24</v>
      </c>
    </row>
    <row r="72" spans="1:13" ht="33.75" customHeight="1" x14ac:dyDescent="0.2">
      <c r="B72" s="8">
        <v>3</v>
      </c>
      <c r="C72" s="31" t="s">
        <v>38</v>
      </c>
      <c r="D72" s="17">
        <f>1000+5000</f>
        <v>6000</v>
      </c>
      <c r="E72" s="11"/>
      <c r="F72" s="28">
        <f t="shared" si="33"/>
        <v>6000</v>
      </c>
      <c r="G72" s="17"/>
      <c r="H72" s="11"/>
      <c r="I72" s="28">
        <f t="shared" si="34"/>
        <v>0</v>
      </c>
      <c r="J72" s="17">
        <f t="shared" si="35"/>
        <v>6000</v>
      </c>
      <c r="K72" s="11">
        <f t="shared" si="36"/>
        <v>0</v>
      </c>
      <c r="L72" s="28">
        <f t="shared" si="37"/>
        <v>6000</v>
      </c>
      <c r="M72" s="48" t="s">
        <v>24</v>
      </c>
    </row>
    <row r="73" spans="1:13" x14ac:dyDescent="0.2">
      <c r="B73" s="8"/>
      <c r="C73" s="35"/>
      <c r="D73" s="17"/>
      <c r="E73" s="11"/>
      <c r="F73" s="28"/>
      <c r="G73" s="17"/>
      <c r="H73" s="11"/>
      <c r="I73" s="28"/>
      <c r="J73" s="17"/>
      <c r="K73" s="11"/>
      <c r="L73" s="28"/>
      <c r="M73" s="50"/>
    </row>
    <row r="74" spans="1:13" ht="19.5" thickBot="1" x14ac:dyDescent="0.25">
      <c r="B74" s="8"/>
      <c r="C74" s="10"/>
      <c r="D74" s="17"/>
      <c r="E74" s="27"/>
      <c r="F74" s="28"/>
      <c r="G74" s="17"/>
      <c r="H74" s="27"/>
      <c r="I74" s="28"/>
      <c r="J74" s="17"/>
      <c r="K74" s="27"/>
      <c r="L74" s="28"/>
      <c r="M74" s="13"/>
    </row>
    <row r="75" spans="1:13" s="51" customFormat="1" ht="19.5" thickBot="1" x14ac:dyDescent="0.25">
      <c r="A75" s="36"/>
      <c r="B75" s="19">
        <v>7300</v>
      </c>
      <c r="C75" s="38" t="s">
        <v>22</v>
      </c>
      <c r="D75" s="39">
        <f t="shared" ref="D75:I75" si="38">SUM(D44:D53)+SUM(D55:D74)</f>
        <v>68687</v>
      </c>
      <c r="E75" s="22">
        <f t="shared" si="38"/>
        <v>433600</v>
      </c>
      <c r="F75" s="23">
        <f t="shared" si="38"/>
        <v>502287</v>
      </c>
      <c r="G75" s="39">
        <f t="shared" si="38"/>
        <v>-34624</v>
      </c>
      <c r="H75" s="22">
        <f t="shared" si="38"/>
        <v>-39650</v>
      </c>
      <c r="I75" s="23">
        <f t="shared" si="38"/>
        <v>-74274</v>
      </c>
      <c r="J75" s="39">
        <f>D75+G75</f>
        <v>34063</v>
      </c>
      <c r="K75" s="22">
        <f t="shared" ref="K75:L75" si="39">E75+H75</f>
        <v>393950</v>
      </c>
      <c r="L75" s="23">
        <f t="shared" si="39"/>
        <v>428013</v>
      </c>
      <c r="M75" s="24"/>
    </row>
    <row r="76" spans="1:13" ht="19.5" thickBot="1" x14ac:dyDescent="0.25">
      <c r="B76" s="9"/>
      <c r="C76" s="52"/>
      <c r="D76" s="53"/>
      <c r="E76" s="27"/>
      <c r="F76" s="28"/>
      <c r="G76" s="53"/>
      <c r="H76" s="27"/>
      <c r="I76" s="28"/>
      <c r="J76" s="53"/>
      <c r="K76" s="27"/>
      <c r="L76" s="28"/>
      <c r="M76" s="13"/>
    </row>
    <row r="77" spans="1:13" ht="19.5" thickBot="1" x14ac:dyDescent="0.25">
      <c r="B77" s="19">
        <v>7500</v>
      </c>
      <c r="C77" s="38" t="s">
        <v>49</v>
      </c>
      <c r="D77" s="39"/>
      <c r="E77" s="22">
        <f>800000+100000</f>
        <v>900000</v>
      </c>
      <c r="F77" s="23">
        <f t="shared" ref="F77" si="40">SUM(D77:E77)</f>
        <v>900000</v>
      </c>
      <c r="G77" s="39"/>
      <c r="H77" s="22"/>
      <c r="I77" s="23">
        <f>SUM(G77:H77)</f>
        <v>0</v>
      </c>
      <c r="J77" s="39">
        <f>D77+G77</f>
        <v>0</v>
      </c>
      <c r="K77" s="22">
        <f t="shared" ref="K77:L77" si="41">E77+H77</f>
        <v>900000</v>
      </c>
      <c r="L77" s="23">
        <f t="shared" si="41"/>
        <v>900000</v>
      </c>
      <c r="M77" s="54" t="s">
        <v>23</v>
      </c>
    </row>
    <row r="78" spans="1:13" ht="19.5" thickBot="1" x14ac:dyDescent="0.25">
      <c r="B78" s="9"/>
      <c r="C78" s="52"/>
      <c r="D78" s="53"/>
      <c r="E78" s="27"/>
      <c r="F78" s="28"/>
      <c r="G78" s="53"/>
      <c r="H78" s="27"/>
      <c r="I78" s="28"/>
      <c r="J78" s="53"/>
      <c r="K78" s="27"/>
      <c r="L78" s="28"/>
      <c r="M78" s="13"/>
    </row>
    <row r="79" spans="1:13" s="51" customFormat="1" ht="19.5" thickBot="1" x14ac:dyDescent="0.25">
      <c r="B79" s="19">
        <v>7000</v>
      </c>
      <c r="C79" s="38" t="s">
        <v>32</v>
      </c>
      <c r="D79" s="39">
        <f t="shared" ref="D79:I79" si="42">D15+D43+D75+D77</f>
        <v>299769</v>
      </c>
      <c r="E79" s="55">
        <f t="shared" si="42"/>
        <v>2253798</v>
      </c>
      <c r="F79" s="23">
        <f t="shared" si="42"/>
        <v>2553567</v>
      </c>
      <c r="G79" s="39">
        <f t="shared" si="42"/>
        <v>-46539</v>
      </c>
      <c r="H79" s="55">
        <f t="shared" si="42"/>
        <v>-83070</v>
      </c>
      <c r="I79" s="23">
        <f t="shared" si="42"/>
        <v>-129609</v>
      </c>
      <c r="J79" s="39">
        <f>D79+G79</f>
        <v>253230</v>
      </c>
      <c r="K79" s="55">
        <f t="shared" ref="K79:L79" si="43">E79+H79</f>
        <v>2170728</v>
      </c>
      <c r="L79" s="23">
        <f t="shared" si="43"/>
        <v>2423958</v>
      </c>
      <c r="M79" s="24"/>
    </row>
  </sheetData>
  <mergeCells count="17">
    <mergeCell ref="B1:M1"/>
    <mergeCell ref="B5:B8"/>
    <mergeCell ref="C5:C8"/>
    <mergeCell ref="D5:F5"/>
    <mergeCell ref="D6:D8"/>
    <mergeCell ref="E6:E8"/>
    <mergeCell ref="F6:F8"/>
    <mergeCell ref="G5:I5"/>
    <mergeCell ref="G6:G8"/>
    <mergeCell ref="H6:H8"/>
    <mergeCell ref="I6:I8"/>
    <mergeCell ref="J5:L5"/>
    <mergeCell ref="J6:J8"/>
    <mergeCell ref="K6:K8"/>
    <mergeCell ref="L6:L8"/>
    <mergeCell ref="M5:M8"/>
    <mergeCell ref="B2:M2"/>
  </mergeCells>
  <phoneticPr fontId="0" type="noConversion"/>
  <printOptions horizontalCentered="1"/>
  <pageMargins left="0" right="0" top="0.74803149606299213" bottom="0" header="0.31496062992125984" footer="0.31496062992125984"/>
  <pageSetup paperSize="9" scale="34" orientation="portrait" horizontalDpi="300" verticalDpi="300" r:id="rId1"/>
  <headerFooter alignWithMargins="0">
    <oddHeader>&amp;R19. számú táblázat a ... önkormányzati rendelethez
 a 2/2015. (II. 23.) rendelet 21.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Klein Gábor Péter</cp:lastModifiedBy>
  <cp:lastPrinted>2015-06-17T13:17:09Z</cp:lastPrinted>
  <dcterms:created xsi:type="dcterms:W3CDTF">2000-02-06T06:27:57Z</dcterms:created>
  <dcterms:modified xsi:type="dcterms:W3CDTF">2015-06-19T10:11:57Z</dcterms:modified>
</cp:coreProperties>
</file>