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140" windowWidth="14952" windowHeight="8100"/>
  </bookViews>
  <sheets>
    <sheet name="Erzsébet Terv" sheetId="3" r:id="rId1"/>
  </sheets>
  <definedNames>
    <definedName name="_xlnm._FilterDatabase" localSheetId="0" hidden="1">'Erzsébet Terv'!$A$5:$J$81</definedName>
    <definedName name="_xlnm.Print_Titles" localSheetId="0">'Erzsébet Terv'!$4:$4</definedName>
    <definedName name="_xlnm.Print_Area" localSheetId="0">'Erzsébet Terv'!$A$1:$J$162</definedName>
  </definedNames>
  <calcPr calcId="145621"/>
</workbook>
</file>

<file path=xl/calcChain.xml><?xml version="1.0" encoding="utf-8"?>
<calcChain xmlns="http://schemas.openxmlformats.org/spreadsheetml/2006/main">
  <c r="H158" i="3" l="1"/>
  <c r="H157" i="3"/>
  <c r="H151" i="3"/>
  <c r="H43" i="3"/>
  <c r="H147" i="3"/>
  <c r="J20" i="3" l="1"/>
  <c r="I160" i="3"/>
  <c r="H160" i="3"/>
  <c r="I152" i="3"/>
  <c r="H152" i="3"/>
  <c r="I144" i="3"/>
  <c r="J161" i="3"/>
  <c r="J159" i="3"/>
  <c r="J156" i="3"/>
  <c r="J155" i="3"/>
  <c r="J153" i="3"/>
  <c r="J151" i="3"/>
  <c r="J150" i="3"/>
  <c r="J149" i="3"/>
  <c r="J148" i="3"/>
  <c r="J147" i="3"/>
  <c r="J146" i="3"/>
  <c r="J145" i="3"/>
  <c r="J143" i="3"/>
  <c r="J141" i="3"/>
  <c r="J140" i="3"/>
  <c r="J139" i="3"/>
  <c r="J138" i="3"/>
  <c r="J137" i="3"/>
  <c r="J136" i="3"/>
  <c r="J135" i="3"/>
  <c r="J134" i="3"/>
  <c r="J133" i="3"/>
  <c r="J132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6" i="3"/>
  <c r="J85" i="3"/>
  <c r="J84" i="3"/>
  <c r="J83" i="3"/>
  <c r="J82" i="3"/>
  <c r="J81" i="3"/>
  <c r="J80" i="3"/>
  <c r="J78" i="3"/>
  <c r="J77" i="3"/>
  <c r="J76" i="3"/>
  <c r="J75" i="3"/>
  <c r="J74" i="3"/>
  <c r="J73" i="3"/>
  <c r="J72" i="3"/>
  <c r="J71" i="3"/>
  <c r="J69" i="3"/>
  <c r="J68" i="3"/>
  <c r="J67" i="3"/>
  <c r="J65" i="3"/>
  <c r="J62" i="3"/>
  <c r="J61" i="3"/>
  <c r="J60" i="3"/>
  <c r="J59" i="3"/>
  <c r="J58" i="3"/>
  <c r="J57" i="3"/>
  <c r="J56" i="3"/>
  <c r="J55" i="3"/>
  <c r="J54" i="3"/>
  <c r="J52" i="3"/>
  <c r="J51" i="3"/>
  <c r="J49" i="3"/>
  <c r="J47" i="3"/>
  <c r="J46" i="3"/>
  <c r="J45" i="3"/>
  <c r="J44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7" i="3"/>
  <c r="J26" i="3"/>
  <c r="J25" i="3"/>
  <c r="J24" i="3"/>
  <c r="J22" i="3"/>
  <c r="J21" i="3"/>
  <c r="J19" i="3"/>
  <c r="J18" i="3"/>
  <c r="J17" i="3"/>
  <c r="J16" i="3"/>
  <c r="J15" i="3"/>
  <c r="J13" i="3"/>
  <c r="J12" i="3"/>
  <c r="J11" i="3"/>
  <c r="J10" i="3"/>
  <c r="J9" i="3"/>
  <c r="J8" i="3"/>
  <c r="J7" i="3"/>
  <c r="J6" i="3"/>
  <c r="J152" i="3" l="1"/>
  <c r="H131" i="3"/>
  <c r="J131" i="3" s="1"/>
  <c r="J114" i="3"/>
  <c r="H87" i="3"/>
  <c r="H142" i="3"/>
  <c r="J142" i="3" s="1"/>
  <c r="J50" i="3"/>
  <c r="J53" i="3"/>
  <c r="J48" i="3"/>
  <c r="J64" i="3"/>
  <c r="H63" i="3"/>
  <c r="J63" i="3" s="1"/>
  <c r="H23" i="3"/>
  <c r="J23" i="3" s="1"/>
  <c r="I14" i="3"/>
  <c r="I79" i="3" s="1"/>
  <c r="I154" i="3" s="1"/>
  <c r="I162" i="3" s="1"/>
  <c r="H70" i="3"/>
  <c r="J70" i="3" s="1"/>
  <c r="H28" i="3"/>
  <c r="J28" i="3" s="1"/>
  <c r="H66" i="3"/>
  <c r="J66" i="3" s="1"/>
  <c r="J87" i="3" l="1"/>
  <c r="J144" i="3" s="1"/>
  <c r="H144" i="3"/>
  <c r="J14" i="3"/>
  <c r="H79" i="3"/>
  <c r="G144" i="3"/>
  <c r="G29" i="3"/>
  <c r="G43" i="3"/>
  <c r="G152" i="3"/>
  <c r="G158" i="3"/>
  <c r="J158" i="3" s="1"/>
  <c r="G157" i="3"/>
  <c r="J157" i="3" s="1"/>
  <c r="F144" i="3"/>
  <c r="E144" i="3"/>
  <c r="D144" i="3"/>
  <c r="C144" i="3"/>
  <c r="B144" i="3"/>
  <c r="E79" i="3"/>
  <c r="D79" i="3"/>
  <c r="C79" i="3"/>
  <c r="B79" i="3"/>
  <c r="F160" i="3"/>
  <c r="E160" i="3"/>
  <c r="D160" i="3"/>
  <c r="C160" i="3"/>
  <c r="B160" i="3"/>
  <c r="F152" i="3"/>
  <c r="E152" i="3"/>
  <c r="D152" i="3"/>
  <c r="C152" i="3"/>
  <c r="B152" i="3"/>
  <c r="F29" i="3"/>
  <c r="G160" i="3" l="1"/>
  <c r="J160" i="3"/>
  <c r="J29" i="3"/>
  <c r="C154" i="3"/>
  <c r="C162" i="3" s="1"/>
  <c r="E154" i="3"/>
  <c r="E162" i="3" s="1"/>
  <c r="J43" i="3"/>
  <c r="B154" i="3"/>
  <c r="B162" i="3" s="1"/>
  <c r="G79" i="3"/>
  <c r="G154" i="3" s="1"/>
  <c r="G162" i="3" s="1"/>
  <c r="D154" i="3"/>
  <c r="D162" i="3" s="1"/>
  <c r="H154" i="3"/>
  <c r="H162" i="3" s="1"/>
  <c r="F79" i="3"/>
  <c r="F154" i="3" s="1"/>
  <c r="F162" i="3" s="1"/>
  <c r="J79" i="3" l="1"/>
  <c r="J154" i="3" s="1"/>
  <c r="J162" i="3" s="1"/>
</calcChain>
</file>

<file path=xl/sharedStrings.xml><?xml version="1.0" encoding="utf-8"?>
<sst xmlns="http://schemas.openxmlformats.org/spreadsheetml/2006/main" count="165" uniqueCount="156">
  <si>
    <t>Összesen</t>
  </si>
  <si>
    <t>Közintézmények rekonstrukciója, felújítása</t>
  </si>
  <si>
    <t>Szociális intézmények Dózsa György út 46. szám alatti épület felújítása</t>
  </si>
  <si>
    <t>Síp utca felújítása</t>
  </si>
  <si>
    <t>Kazinczy utca felújítása</t>
  </si>
  <si>
    <t>Kisdiófa utca felújítása</t>
  </si>
  <si>
    <t>Közterületek felújítása</t>
  </si>
  <si>
    <t>Külső Erzsébetváros:</t>
  </si>
  <si>
    <t>Szinva utca felújítása</t>
  </si>
  <si>
    <t>Bethlen Gábor utca növényesítése, a Baross térhez kapcsolódó utolsó szakasz felújítása</t>
  </si>
  <si>
    <t>Hernád utca felújítása</t>
  </si>
  <si>
    <t>Bethlen Gábor szobor talapzata és helyének kialakítása</t>
  </si>
  <si>
    <t>Középső Erzsébetváros:</t>
  </si>
  <si>
    <t>Rózsa utca felújításának befejezése</t>
  </si>
  <si>
    <t>Barcsay utca felújítása</t>
  </si>
  <si>
    <t>Szövetség utcai, Hársfa utcai járdák térburkolata</t>
  </si>
  <si>
    <t>Belső Erzsébetváros:</t>
  </si>
  <si>
    <t>Carl Lutz park felújítása</t>
  </si>
  <si>
    <t>Kéthly Anna park felújítása</t>
  </si>
  <si>
    <t>Kertész utca felújítása és növényesítése, részben sétáló utcává alakítása</t>
  </si>
  <si>
    <t>Akácfa utca felújítása és növényesítése</t>
  </si>
  <si>
    <t>Erzsébetvárosi Kéttannyelvű Általános Iskola, Szakiskola és Szakközépiskola Kertész utcai épületének és sportudvarának teljes felújítása 2009-2010</t>
  </si>
  <si>
    <t>Erzsébetvárosi Rekreációs Központ beruházás</t>
  </si>
  <si>
    <t>Klauzál utca 23 Háziorvosi rendelő kialakítása</t>
  </si>
  <si>
    <t>Közintézmények rekonstrukciója, felújítása összesen:</t>
  </si>
  <si>
    <t>Dohány utca 22-24. szám alatti galéria felújítása</t>
  </si>
  <si>
    <t>Közterületek felújítása összesen:</t>
  </si>
  <si>
    <t>Hevesi Sándor tér park felújítás, átépítés</t>
  </si>
  <si>
    <t>Rejtő Jenő u. vegyes forgalomra való átépítése</t>
  </si>
  <si>
    <t>Csengery utca felújítása, átépítése</t>
  </si>
  <si>
    <t>Péterfy Sándor utca felújítása</t>
  </si>
  <si>
    <t>Dob utca felújítása (Károly krt. - Kazinczy utca közötti szakasza)</t>
  </si>
  <si>
    <t>Csányi utca felújítása</t>
  </si>
  <si>
    <t>Dob utca 4. szám alatti épület Károly körút felé néző tűzfal emlékműként való kialakítása, esetleg növényesítése (pályázat)</t>
  </si>
  <si>
    <t>Rottenbiller utca 27. felújítása</t>
  </si>
  <si>
    <t>Baross Gábor Általános Iskola épületének felújítása I. ütem</t>
  </si>
  <si>
    <t>Marek József utca felújítása, növényesítése</t>
  </si>
  <si>
    <t xml:space="preserve">Jobbágy utcai járda helyreállítása </t>
  </si>
  <si>
    <t>Peterdy utca felújítása, növényesítése</t>
  </si>
  <si>
    <t>Klauzál teret övező utcák felújítása</t>
  </si>
  <si>
    <t>Rumbach Sebestyén utca felújítása (Dob utca - Király utca közötti szakasza) I. ütem</t>
  </si>
  <si>
    <t>Rumbach Sebestyén utca felújítása (Dob utca - Wesselényi utca közötti szakasza) II. ütem</t>
  </si>
  <si>
    <t>Csányi utca 8. szám alatti ingatlan felújítása</t>
  </si>
  <si>
    <t>Nefelejcs utca 63. szám alatti ingatlan felújítása</t>
  </si>
  <si>
    <t>Hevesi Sándor tér 1. Háziorvosi rendelő építési munkái.</t>
  </si>
  <si>
    <t>Róth Miksa Emlékház és Gyűjtemény felújítási munkái</t>
  </si>
  <si>
    <t>Jobbágy utcai burkolat csere, átépítés</t>
  </si>
  <si>
    <t>Százház utcai burkolat csere, átépítés</t>
  </si>
  <si>
    <t>Almássy tér és a teret övező utcák felújítása (hallgatói pályázat, terveztetés, kivitelezés)</t>
  </si>
  <si>
    <t>Dob utca felújítása, átépítése, forgalom csillapítása. (Erzsébet krt. - Rottenbiller utca közötti szakasza)</t>
  </si>
  <si>
    <t>Jósika utca felújítása, forgalom csillapítás</t>
  </si>
  <si>
    <t>Rózsák tere és környező utcák közterületei felújítása</t>
  </si>
  <si>
    <t>Egyházak támogatása</t>
  </si>
  <si>
    <t>Társasházak felújításának támogatása</t>
  </si>
  <si>
    <t>Helyi értékvédelem támogatása</t>
  </si>
  <si>
    <t>Erzsébetvárosi Önkormányzati épületek, lakások rehabilitációja, felújítása</t>
  </si>
  <si>
    <t>Erzsébetvárosi Önkormányzati épületek, lakások rehabilitációja, felújítása összesen:</t>
  </si>
  <si>
    <t>E Ft</t>
  </si>
  <si>
    <t>Erzsébetvárosi Kéttannyelvű Általános Iskola, Szakiskola és Szakközépiskola nyílászáró felújítása, épületgépészeti rendszer korszerűsítése</t>
  </si>
  <si>
    <t xml:space="preserve">Kerületi egyházak, társasházak támogatása </t>
  </si>
  <si>
    <t>Kerületi egyházak, társasházak támogatása összesen:</t>
  </si>
  <si>
    <t>Dob utcai bölcsőde</t>
  </si>
  <si>
    <t>Térfigyelőrendszer korszerűsítése, bővítése</t>
  </si>
  <si>
    <t>Lövölde téri Bölcsőde</t>
  </si>
  <si>
    <t>Dózsa György u. 60. felnőtt orvosi rendelő felújítása</t>
  </si>
  <si>
    <t>Péterfy Sándor u. 47. felnőtt orvosi rendelő felújítása</t>
  </si>
  <si>
    <t>Wesselényi u. 11. felnőtt orvosi rendelő felújítása</t>
  </si>
  <si>
    <t>Dembinszky u. 7. felnőtt orvosi rendelő felújítása</t>
  </si>
  <si>
    <t>Madách u. 2-6. védőnői szolgálat felújítása</t>
  </si>
  <si>
    <t>Ideiglenes bölcsöde kialakítása</t>
  </si>
  <si>
    <t>Lövölde tér 7. átalakítása sportteremmé</t>
  </si>
  <si>
    <t>Király u. 11. szövőgyár felújítása kerületi művelődési központtá</t>
  </si>
  <si>
    <t>Kémények felújítása</t>
  </si>
  <si>
    <t>Szövetség utca felújítása (kopóréteg csere)</t>
  </si>
  <si>
    <t>Alsóerdősor u. felújítása</t>
  </si>
  <si>
    <t>Százház park létesítése</t>
  </si>
  <si>
    <t>Baross Gábor Általános Iskola épületének felújítása II. ütem udvarrekonstrukcióval</t>
  </si>
  <si>
    <t>Erzsébet krt. 6. szám alatti épület akadálymentesítése</t>
  </si>
  <si>
    <t xml:space="preserve">Dob utca 37. közpark létesítése </t>
  </si>
  <si>
    <t>Kultúra utcája KMOP-5.2.2. projekttel kapcsolatos felújítások</t>
  </si>
  <si>
    <t xml:space="preserve">Erzsébet körút 6. szám alatti Okmányiroda és a hivatal homlokzatának felújítása, nyílászárók cseréje </t>
  </si>
  <si>
    <t>Városligeti fasor 29. bölcsőde bővítése (KMOP-4.5.2. nyertes pályázat)</t>
  </si>
  <si>
    <t>Damjanich utca 4. alatti ingatlan felújítása</t>
  </si>
  <si>
    <t>Közintézmények akadálymentesítése, energetikai korszerűsítése</t>
  </si>
  <si>
    <t>Általános Beruházási célok összesen:</t>
  </si>
  <si>
    <t>Dob utca felújítása (Kazinczy utca - Klauzál tér közötti szakasza)</t>
  </si>
  <si>
    <t>Dob utca felújítása (Klauzál tér - Erzsébet krt. közötti szakasza)</t>
  </si>
  <si>
    <t>ERZSÉBET TERV FEJLESZTÉSI PROGRAM</t>
  </si>
  <si>
    <t>Hársfa utca felújítása</t>
  </si>
  <si>
    <t>Bethlen téri Színház homlokzatának felújítása</t>
  </si>
  <si>
    <t>Vörösmarty utca felújítása</t>
  </si>
  <si>
    <t>Varázsfog fogászati rendelő felújítása</t>
  </si>
  <si>
    <t>Bethlen téri zsinagóga fűtési rendszerének korszerűsítése</t>
  </si>
  <si>
    <t>Klauzál téri csarnok felújítása</t>
  </si>
  <si>
    <t>Nagydiófa utca felújítása (Dohány - Klauzál tér közötti szakasza)</t>
  </si>
  <si>
    <t>Játszótéri eszközök beszerzése</t>
  </si>
  <si>
    <t>Madách tér parkosítása, rendezése rendezvény céljára alkalmassá tétel</t>
  </si>
  <si>
    <t>Nyár utca 7. felújítás II. emelet</t>
  </si>
  <si>
    <t>Energetikai korszerűsítés - kazáncsere Alsóerdősori Iskola</t>
  </si>
  <si>
    <t>Kópévár Óvoda (Murányi 27. István 37.) tervezett felújítások</t>
  </si>
  <si>
    <t>Nefelejcs Óvoda tető javítás (Nefelejcs 62.)</t>
  </si>
  <si>
    <t>Magonc Óvoda (Városligeti fasor 39-41.) felújítása</t>
  </si>
  <si>
    <t xml:space="preserve">Bóbita Óvoda (Akácfa 32.) </t>
  </si>
  <si>
    <t>Dob óvoda (Dob 95.) felújítása</t>
  </si>
  <si>
    <t>Brunszvik óvoda (Rózsák tere 6-7.)</t>
  </si>
  <si>
    <t>Csicsergő óvoda (Dob 102.)</t>
  </si>
  <si>
    <t>Madách Imre Gimnázium homlokzat és lépcső felújítás</t>
  </si>
  <si>
    <t>Energetikai korszerűsítés a Bóbita óvodában (Akácfa 32.)</t>
  </si>
  <si>
    <t>Energetikai korszerűsítés a Dob 23. bölcsődében</t>
  </si>
  <si>
    <t>Asbóth utca felújítása</t>
  </si>
  <si>
    <t>Klauzál utca felújítása (Rákóczi - Dohány utca közötti szakasza)</t>
  </si>
  <si>
    <t>Klauzál utca felújítása (Dohány utca - Klauzál tér közötti szakasza)</t>
  </si>
  <si>
    <t>Nagydiófa utca felújítása (Rákóczi út - Dohány u.közötti szakasza)</t>
  </si>
  <si>
    <t>Csányi 5. Zsidó Skanzen kialakítása</t>
  </si>
  <si>
    <t>Önkormányzati tulajdonú épületek, lakások felújítása</t>
  </si>
  <si>
    <t>Alsóerdősori Bárdos Lajos Általános Iskola és Gimnázium (fűtési rendszer korszerűsítése, ablakcsere) felújítása</t>
  </si>
  <si>
    <t>Alsóerdősori Bárdos Lajos Általános Iskola és Gimnázium (tornaterem felújítása)</t>
  </si>
  <si>
    <t>Civil szervezetek elhelyezésének biztosítása (Thököly 24.)</t>
  </si>
  <si>
    <t xml:space="preserve">Wesselényi utca 17. sz. közösségi ház felújítása </t>
  </si>
  <si>
    <t xml:space="preserve">Akadálymentesítés az Erzsébetvárosi Közösségi Házban </t>
  </si>
  <si>
    <t>Nefelejcs utca felújítása, növényesítése</t>
  </si>
  <si>
    <t>Szökőkút felújítása (Erzsébet krt. 8. előtt)</t>
  </si>
  <si>
    <t>Szökőkút felújítása (Jósika 23. előtt)</t>
  </si>
  <si>
    <t>Murányi utca felújítása (Thököly u. - Garay utca közötti szakasza)</t>
  </si>
  <si>
    <t>Nyár utca felújítása (Rákóczi - Dohány u. közti szakasz)</t>
  </si>
  <si>
    <t>Nyár utca felújítása (Dohány - Klauzél tér közötti szakasz)</t>
  </si>
  <si>
    <t>Irattári helyiség kialakítása és irattári szekrények beszerzése</t>
  </si>
  <si>
    <t>Szenes Hanna Park körbekerítése</t>
  </si>
  <si>
    <t>Kéthly Anna tér körbekerítése</t>
  </si>
  <si>
    <t>Színpadtechnikai (fény- és hangtechnika) beszerzése</t>
  </si>
  <si>
    <t>Épületbontás - Szövetség 15.</t>
  </si>
  <si>
    <t>Sportpálya építése - Alsóerdősori Iskola (Szövetség 19.), játszótér felújítása (Szövetség 13.)</t>
  </si>
  <si>
    <t>Sportpálya  (Rottenbiller 43-45.)</t>
  </si>
  <si>
    <t>Városligeti bölcsőde I. emeleti csoportszobáinak részleges felújítása,beépített bútorok</t>
  </si>
  <si>
    <t>Dohány utca 34. kőfal és emlékhely kialakítás</t>
  </si>
  <si>
    <t>Almássy téren pingpong-asztal, testedő gép beszerzése, homokozó kialakítása</t>
  </si>
  <si>
    <t>Klauzál téri kutyafuttató felújítása</t>
  </si>
  <si>
    <t>Szociális intézmények Peterdy utca 16. szám alatti épület felújítása</t>
  </si>
  <si>
    <t>Alsóerdősori Bárdos Lajos Általános Iskola és Gimnázium felújítása</t>
  </si>
  <si>
    <t>Bethlen téri Színház kazán felújítása</t>
  </si>
  <si>
    <t>Orvosi rendelő felújítása (István u. 35.)</t>
  </si>
  <si>
    <t>Városligeti bölcsőde sószoba kialakítása</t>
  </si>
  <si>
    <t>Klauzál tér felújítása</t>
  </si>
  <si>
    <t>Városligeti bölcsőde tereprendezés</t>
  </si>
  <si>
    <t>Városligeti fasr növényesítése</t>
  </si>
  <si>
    <t>Hangszigetelés Molnár Antal Zeneiskola (Rottenbiller 43-45.)</t>
  </si>
  <si>
    <t>Erzsébetvárosi ingyenes WI-FI kialakítása</t>
  </si>
  <si>
    <t>Erzsébetvárosi Kéttannyelvű Általános Iskola, Szakiskola és Szakközépiskola Kertész utcai és Dob utcai épületének felújítása</t>
  </si>
  <si>
    <t>Molnár Antal Zeneiskola (függő folyósó tartószerkezet, mellékhelyiségek átalakítása, zeneterem)</t>
  </si>
  <si>
    <t>Légoltalmi szirénák felújítása</t>
  </si>
  <si>
    <t>Dohány utcai járda helyreállítása</t>
  </si>
  <si>
    <t>Orvosi rendelő kialakítása (Rottenbiller 12.)</t>
  </si>
  <si>
    <t>Budapest Fasori Evangélikus Gimnázium sportpálya felújítása</t>
  </si>
  <si>
    <t xml:space="preserve">Munkás utca felújítása </t>
  </si>
  <si>
    <t>Erzsébet krt. 6. (pince-, fűtési rendszer részleges felújítása)</t>
  </si>
  <si>
    <t>Határozati javaslat melléklete (2015.09.07.)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</si>
</sst>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justify" wrapText="1"/>
    </xf>
    <xf numFmtId="3" fontId="5" fillId="0" borderId="0" xfId="0" applyNumberFormat="1" applyFont="1" applyFill="1" applyAlignment="1">
      <alignment horizontal="right" wrapText="1"/>
    </xf>
    <xf numFmtId="3" fontId="5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1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5" xfId="0" applyNumberFormat="1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vertical="center" wrapText="1"/>
    </xf>
    <xf numFmtId="3" fontId="6" fillId="0" borderId="2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4" fillId="0" borderId="0" xfId="0" applyNumberFormat="1" applyFont="1" applyFill="1" applyAlignment="1">
      <alignment horizontal="right" wrapText="1"/>
    </xf>
    <xf numFmtId="3" fontId="4" fillId="0" borderId="0" xfId="0" applyNumberFormat="1" applyFont="1" applyFill="1" applyAlignment="1">
      <alignment wrapText="1"/>
    </xf>
    <xf numFmtId="3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justify" vertical="center" wrapText="1"/>
    </xf>
    <xf numFmtId="3" fontId="1" fillId="0" borderId="6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 wrapText="1"/>
    </xf>
    <xf numFmtId="3" fontId="1" fillId="0" borderId="3" xfId="0" applyNumberFormat="1" applyFont="1" applyFill="1" applyBorder="1" applyAlignment="1">
      <alignment horizontal="right" wrapText="1"/>
    </xf>
    <xf numFmtId="3" fontId="2" fillId="0" borderId="3" xfId="0" applyNumberFormat="1" applyFont="1" applyFill="1" applyBorder="1" applyAlignment="1">
      <alignment horizontal="right" wrapText="1"/>
    </xf>
    <xf numFmtId="3" fontId="1" fillId="0" borderId="6" xfId="0" applyNumberFormat="1" applyFont="1" applyFill="1" applyBorder="1" applyAlignment="1">
      <alignment horizontal="right" wrapText="1"/>
    </xf>
    <xf numFmtId="3" fontId="2" fillId="0" borderId="6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  <xf numFmtId="3" fontId="1" fillId="2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tabSelected="1" zoomScale="70" zoomScaleNormal="70" workbookViewId="0">
      <pane ySplit="5" topLeftCell="A69" activePane="bottomLeft" state="frozen"/>
      <selection pane="bottomLeft" activeCell="A2" sqref="A2:J3"/>
    </sheetView>
  </sheetViews>
  <sheetFormatPr defaultColWidth="9.109375" defaultRowHeight="15.6" x14ac:dyDescent="0.3"/>
  <cols>
    <col min="1" max="1" width="60.88671875" style="9" customWidth="1"/>
    <col min="2" max="5" width="11.44140625" style="19" customWidth="1"/>
    <col min="6" max="7" width="11.44140625" style="34" customWidth="1"/>
    <col min="8" max="8" width="11.44140625" style="19" customWidth="1"/>
    <col min="9" max="9" width="12.6640625" style="19" customWidth="1"/>
    <col min="10" max="10" width="11.5546875" style="20" customWidth="1"/>
    <col min="11" max="16384" width="9.109375" style="21"/>
  </cols>
  <sheetData>
    <row r="1" spans="1:10" x14ac:dyDescent="0.3">
      <c r="A1" s="49" t="s">
        <v>155</v>
      </c>
      <c r="B1" s="50"/>
      <c r="C1" s="50"/>
      <c r="D1" s="50"/>
      <c r="E1" s="50"/>
      <c r="F1" s="50"/>
      <c r="G1" s="50"/>
      <c r="H1" s="50"/>
      <c r="I1" s="50"/>
      <c r="J1" s="51"/>
    </row>
    <row r="2" spans="1:10" ht="15.75" customHeight="1" x14ac:dyDescent="0.3">
      <c r="A2" s="48" t="s">
        <v>87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3">
      <c r="A3" s="48"/>
      <c r="B3" s="48"/>
      <c r="C3" s="48"/>
      <c r="D3" s="48"/>
      <c r="E3" s="48"/>
      <c r="F3" s="48"/>
      <c r="G3" s="48"/>
      <c r="H3" s="48"/>
      <c r="I3" s="48"/>
      <c r="J3" s="48"/>
    </row>
    <row r="4" spans="1:10" x14ac:dyDescent="0.3">
      <c r="A4" s="10"/>
      <c r="B4" s="22">
        <v>2009</v>
      </c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2">
        <v>2016</v>
      </c>
      <c r="J4" s="23" t="s">
        <v>0</v>
      </c>
    </row>
    <row r="5" spans="1:10" ht="16.2" thickBot="1" x14ac:dyDescent="0.35">
      <c r="A5" s="4" t="s">
        <v>1</v>
      </c>
      <c r="B5" s="24" t="s">
        <v>57</v>
      </c>
      <c r="C5" s="24" t="s">
        <v>57</v>
      </c>
      <c r="D5" s="24" t="s">
        <v>57</v>
      </c>
      <c r="E5" s="24" t="s">
        <v>57</v>
      </c>
      <c r="F5" s="24" t="s">
        <v>57</v>
      </c>
      <c r="G5" s="24" t="s">
        <v>57</v>
      </c>
      <c r="H5" s="24" t="s">
        <v>57</v>
      </c>
      <c r="I5" s="24" t="s">
        <v>57</v>
      </c>
      <c r="J5" s="24" t="s">
        <v>57</v>
      </c>
    </row>
    <row r="6" spans="1:10" ht="46.8" x14ac:dyDescent="0.3">
      <c r="A6" s="11" t="s">
        <v>21</v>
      </c>
      <c r="B6" s="25">
        <v>327521</v>
      </c>
      <c r="C6" s="25">
        <v>348044</v>
      </c>
      <c r="D6" s="25"/>
      <c r="E6" s="25">
        <v>300</v>
      </c>
      <c r="F6" s="25">
        <v>0</v>
      </c>
      <c r="G6" s="25">
        <v>0</v>
      </c>
      <c r="H6" s="25"/>
      <c r="I6" s="25"/>
      <c r="J6" s="29">
        <f>SUM(B6:I6)</f>
        <v>675865</v>
      </c>
    </row>
    <row r="7" spans="1:10" ht="31.2" x14ac:dyDescent="0.3">
      <c r="A7" s="11" t="s">
        <v>147</v>
      </c>
      <c r="B7" s="25"/>
      <c r="C7" s="25"/>
      <c r="D7" s="25"/>
      <c r="E7" s="25"/>
      <c r="F7" s="25"/>
      <c r="G7" s="25"/>
      <c r="H7" s="25">
        <v>17118</v>
      </c>
      <c r="I7" s="25"/>
      <c r="J7" s="29">
        <f t="shared" ref="J7:J70" si="0">SUM(B7:I7)</f>
        <v>17118</v>
      </c>
    </row>
    <row r="8" spans="1:10" x14ac:dyDescent="0.3">
      <c r="A8" s="12" t="s">
        <v>35</v>
      </c>
      <c r="B8" s="26"/>
      <c r="C8" s="26">
        <v>6006</v>
      </c>
      <c r="D8" s="26">
        <v>768958</v>
      </c>
      <c r="E8" s="26"/>
      <c r="F8" s="26">
        <v>334</v>
      </c>
      <c r="G8" s="26">
        <v>334</v>
      </c>
      <c r="H8" s="26"/>
      <c r="I8" s="26"/>
      <c r="J8" s="29">
        <f t="shared" si="0"/>
        <v>775632</v>
      </c>
    </row>
    <row r="9" spans="1:10" ht="31.2" x14ac:dyDescent="0.3">
      <c r="A9" s="12" t="s">
        <v>76</v>
      </c>
      <c r="B9" s="26"/>
      <c r="C9" s="26"/>
      <c r="D9" s="26"/>
      <c r="E9" s="26">
        <v>211545</v>
      </c>
      <c r="F9" s="26">
        <v>95</v>
      </c>
      <c r="G9" s="26">
        <v>95</v>
      </c>
      <c r="H9" s="26">
        <v>95</v>
      </c>
      <c r="I9" s="26">
        <v>95</v>
      </c>
      <c r="J9" s="29">
        <f t="shared" si="0"/>
        <v>211925</v>
      </c>
    </row>
    <row r="10" spans="1:10" ht="46.8" x14ac:dyDescent="0.3">
      <c r="A10" s="12" t="s">
        <v>58</v>
      </c>
      <c r="B10" s="26"/>
      <c r="C10" s="26"/>
      <c r="D10" s="26"/>
      <c r="E10" s="26">
        <v>126115</v>
      </c>
      <c r="F10" s="26">
        <v>51</v>
      </c>
      <c r="G10" s="26">
        <v>51</v>
      </c>
      <c r="H10" s="26">
        <v>51</v>
      </c>
      <c r="I10" s="26">
        <v>51</v>
      </c>
      <c r="J10" s="29">
        <f t="shared" si="0"/>
        <v>126319</v>
      </c>
    </row>
    <row r="11" spans="1:10" ht="31.2" x14ac:dyDescent="0.3">
      <c r="A11" s="12" t="s">
        <v>115</v>
      </c>
      <c r="B11" s="26"/>
      <c r="C11" s="26"/>
      <c r="D11" s="26"/>
      <c r="E11" s="26">
        <v>11233</v>
      </c>
      <c r="F11" s="26">
        <v>130522</v>
      </c>
      <c r="G11" s="26">
        <v>9476</v>
      </c>
      <c r="H11" s="26"/>
      <c r="I11" s="26"/>
      <c r="J11" s="29">
        <f t="shared" si="0"/>
        <v>151231</v>
      </c>
    </row>
    <row r="12" spans="1:10" ht="31.2" x14ac:dyDescent="0.3">
      <c r="A12" s="12" t="s">
        <v>116</v>
      </c>
      <c r="B12" s="26"/>
      <c r="C12" s="26"/>
      <c r="D12" s="26"/>
      <c r="E12" s="26"/>
      <c r="F12" s="26"/>
      <c r="G12" s="26">
        <v>29482</v>
      </c>
      <c r="H12" s="26"/>
      <c r="I12" s="26"/>
      <c r="J12" s="29">
        <f t="shared" si="0"/>
        <v>29482</v>
      </c>
    </row>
    <row r="13" spans="1:10" x14ac:dyDescent="0.3">
      <c r="A13" s="12" t="s">
        <v>98</v>
      </c>
      <c r="B13" s="26"/>
      <c r="C13" s="26"/>
      <c r="D13" s="26"/>
      <c r="E13" s="26"/>
      <c r="F13" s="26">
        <v>0</v>
      </c>
      <c r="G13" s="26">
        <v>50450</v>
      </c>
      <c r="H13" s="26"/>
      <c r="I13" s="26"/>
      <c r="J13" s="29">
        <f t="shared" si="0"/>
        <v>50450</v>
      </c>
    </row>
    <row r="14" spans="1:10" ht="31.2" x14ac:dyDescent="0.3">
      <c r="A14" s="12" t="s">
        <v>138</v>
      </c>
      <c r="B14" s="26"/>
      <c r="C14" s="26"/>
      <c r="D14" s="26"/>
      <c r="E14" s="26"/>
      <c r="F14" s="26"/>
      <c r="G14" s="26"/>
      <c r="H14" s="26">
        <v>89832</v>
      </c>
      <c r="I14" s="26">
        <f>35000+20000</f>
        <v>55000</v>
      </c>
      <c r="J14" s="29">
        <f t="shared" si="0"/>
        <v>144832</v>
      </c>
    </row>
    <row r="15" spans="1:10" x14ac:dyDescent="0.3">
      <c r="A15" s="12" t="s">
        <v>130</v>
      </c>
      <c r="B15" s="26"/>
      <c r="C15" s="26"/>
      <c r="D15" s="26"/>
      <c r="E15" s="26"/>
      <c r="F15" s="26">
        <v>0</v>
      </c>
      <c r="G15" s="26">
        <v>33368</v>
      </c>
      <c r="H15" s="26"/>
      <c r="I15" s="26"/>
      <c r="J15" s="29">
        <f t="shared" si="0"/>
        <v>33368</v>
      </c>
    </row>
    <row r="16" spans="1:10" ht="31.2" x14ac:dyDescent="0.3">
      <c r="A16" s="12" t="s">
        <v>131</v>
      </c>
      <c r="B16" s="26"/>
      <c r="C16" s="26"/>
      <c r="D16" s="26"/>
      <c r="E16" s="26"/>
      <c r="F16" s="26">
        <v>0</v>
      </c>
      <c r="G16" s="26">
        <v>102626</v>
      </c>
      <c r="H16" s="26"/>
      <c r="I16" s="26"/>
      <c r="J16" s="29">
        <f t="shared" si="0"/>
        <v>102626</v>
      </c>
    </row>
    <row r="17" spans="1:10" x14ac:dyDescent="0.3">
      <c r="A17" s="12" t="s">
        <v>132</v>
      </c>
      <c r="B17" s="26"/>
      <c r="C17" s="26"/>
      <c r="D17" s="26"/>
      <c r="E17" s="26"/>
      <c r="F17" s="26"/>
      <c r="G17" s="26">
        <v>34290</v>
      </c>
      <c r="H17" s="26"/>
      <c r="I17" s="26"/>
      <c r="J17" s="29">
        <f t="shared" si="0"/>
        <v>34290</v>
      </c>
    </row>
    <row r="18" spans="1:10" x14ac:dyDescent="0.3">
      <c r="A18" s="12" t="s">
        <v>145</v>
      </c>
      <c r="B18" s="26"/>
      <c r="C18" s="26"/>
      <c r="D18" s="26"/>
      <c r="E18" s="26"/>
      <c r="F18" s="26"/>
      <c r="G18" s="26"/>
      <c r="H18" s="26">
        <v>15000</v>
      </c>
      <c r="I18" s="26"/>
      <c r="J18" s="29">
        <f t="shared" si="0"/>
        <v>15000</v>
      </c>
    </row>
    <row r="19" spans="1:10" ht="31.2" x14ac:dyDescent="0.3">
      <c r="A19" s="12" t="s">
        <v>148</v>
      </c>
      <c r="B19" s="26"/>
      <c r="C19" s="26"/>
      <c r="D19" s="26"/>
      <c r="E19" s="26"/>
      <c r="F19" s="26"/>
      <c r="G19" s="26"/>
      <c r="H19" s="26">
        <v>8882</v>
      </c>
      <c r="I19" s="26"/>
      <c r="J19" s="29">
        <f t="shared" si="0"/>
        <v>8882</v>
      </c>
    </row>
    <row r="20" spans="1:10" x14ac:dyDescent="0.3">
      <c r="A20" s="12" t="s">
        <v>152</v>
      </c>
      <c r="B20" s="26"/>
      <c r="C20" s="26"/>
      <c r="D20" s="26"/>
      <c r="E20" s="26"/>
      <c r="F20" s="26"/>
      <c r="G20" s="26"/>
      <c r="H20" s="26">
        <v>35000</v>
      </c>
      <c r="I20" s="26"/>
      <c r="J20" s="29">
        <f t="shared" si="0"/>
        <v>35000</v>
      </c>
    </row>
    <row r="21" spans="1:10" x14ac:dyDescent="0.3">
      <c r="A21" s="12" t="s">
        <v>99</v>
      </c>
      <c r="B21" s="26"/>
      <c r="C21" s="26"/>
      <c r="D21" s="26"/>
      <c r="E21" s="26">
        <v>14996</v>
      </c>
      <c r="F21" s="26">
        <v>16178</v>
      </c>
      <c r="G21" s="26">
        <v>148731</v>
      </c>
      <c r="H21" s="26">
        <v>12449</v>
      </c>
      <c r="I21" s="26"/>
      <c r="J21" s="29">
        <f t="shared" si="0"/>
        <v>192354</v>
      </c>
    </row>
    <row r="22" spans="1:10" x14ac:dyDescent="0.3">
      <c r="A22" s="12" t="s">
        <v>100</v>
      </c>
      <c r="B22" s="26"/>
      <c r="C22" s="26"/>
      <c r="D22" s="26"/>
      <c r="E22" s="26">
        <v>5015</v>
      </c>
      <c r="F22" s="26">
        <v>0</v>
      </c>
      <c r="G22" s="26">
        <v>1000</v>
      </c>
      <c r="H22" s="26"/>
      <c r="I22" s="26"/>
      <c r="J22" s="29">
        <f t="shared" si="0"/>
        <v>6015</v>
      </c>
    </row>
    <row r="23" spans="1:10" x14ac:dyDescent="0.3">
      <c r="A23" s="12" t="s">
        <v>101</v>
      </c>
      <c r="B23" s="26"/>
      <c r="C23" s="26"/>
      <c r="D23" s="26"/>
      <c r="E23" s="26">
        <v>7813</v>
      </c>
      <c r="F23" s="26">
        <v>8977</v>
      </c>
      <c r="G23" s="26">
        <v>146565</v>
      </c>
      <c r="H23" s="26">
        <f>55000+10000</f>
        <v>65000</v>
      </c>
      <c r="I23" s="26">
        <v>15000</v>
      </c>
      <c r="J23" s="29">
        <f t="shared" si="0"/>
        <v>243355</v>
      </c>
    </row>
    <row r="24" spans="1:10" x14ac:dyDescent="0.3">
      <c r="A24" s="12" t="s">
        <v>103</v>
      </c>
      <c r="B24" s="26"/>
      <c r="C24" s="26"/>
      <c r="D24" s="26"/>
      <c r="E24" s="26">
        <v>6388</v>
      </c>
      <c r="F24" s="26">
        <v>0</v>
      </c>
      <c r="G24" s="26">
        <v>151441</v>
      </c>
      <c r="H24" s="26">
        <v>3963</v>
      </c>
      <c r="I24" s="26"/>
      <c r="J24" s="29">
        <f t="shared" si="0"/>
        <v>161792</v>
      </c>
    </row>
    <row r="25" spans="1:10" x14ac:dyDescent="0.3">
      <c r="A25" s="12" t="s">
        <v>104</v>
      </c>
      <c r="B25" s="26"/>
      <c r="C25" s="26"/>
      <c r="D25" s="26"/>
      <c r="E25" s="26"/>
      <c r="F25" s="26">
        <v>3243</v>
      </c>
      <c r="G25" s="26">
        <v>3306</v>
      </c>
      <c r="H25" s="26">
        <v>10000</v>
      </c>
      <c r="I25" s="26"/>
      <c r="J25" s="29">
        <f t="shared" si="0"/>
        <v>16549</v>
      </c>
    </row>
    <row r="26" spans="1:10" x14ac:dyDescent="0.3">
      <c r="A26" s="12" t="s">
        <v>105</v>
      </c>
      <c r="B26" s="26"/>
      <c r="C26" s="26"/>
      <c r="D26" s="26"/>
      <c r="E26" s="26"/>
      <c r="F26" s="26">
        <v>3345</v>
      </c>
      <c r="G26" s="26">
        <v>3409</v>
      </c>
      <c r="H26" s="26">
        <v>15842</v>
      </c>
      <c r="I26" s="26"/>
      <c r="J26" s="29">
        <f t="shared" si="0"/>
        <v>22596</v>
      </c>
    </row>
    <row r="27" spans="1:10" ht="31.2" x14ac:dyDescent="0.3">
      <c r="A27" s="12" t="s">
        <v>137</v>
      </c>
      <c r="B27" s="26"/>
      <c r="C27" s="26">
        <v>44565</v>
      </c>
      <c r="D27" s="26">
        <v>12355</v>
      </c>
      <c r="E27" s="26"/>
      <c r="F27" s="26">
        <v>0</v>
      </c>
      <c r="G27" s="26">
        <v>0</v>
      </c>
      <c r="H27" s="26">
        <v>63725</v>
      </c>
      <c r="I27" s="26"/>
      <c r="J27" s="29">
        <f t="shared" si="0"/>
        <v>120645</v>
      </c>
    </row>
    <row r="28" spans="1:10" ht="31.2" x14ac:dyDescent="0.3">
      <c r="A28" s="12" t="s">
        <v>2</v>
      </c>
      <c r="B28" s="26"/>
      <c r="C28" s="26"/>
      <c r="D28" s="26">
        <v>9209</v>
      </c>
      <c r="E28" s="26"/>
      <c r="F28" s="26">
        <v>0</v>
      </c>
      <c r="G28" s="26">
        <v>188738</v>
      </c>
      <c r="H28" s="26">
        <f>75750+13000</f>
        <v>88750</v>
      </c>
      <c r="I28" s="26">
        <v>80000</v>
      </c>
      <c r="J28" s="29">
        <f t="shared" si="0"/>
        <v>366697</v>
      </c>
    </row>
    <row r="29" spans="1:10" x14ac:dyDescent="0.3">
      <c r="A29" s="12" t="s">
        <v>44</v>
      </c>
      <c r="B29" s="26"/>
      <c r="C29" s="26">
        <v>2346</v>
      </c>
      <c r="D29" s="26">
        <v>1734</v>
      </c>
      <c r="E29" s="26">
        <v>85808</v>
      </c>
      <c r="F29" s="26">
        <f>3810+38112</f>
        <v>41922</v>
      </c>
      <c r="G29" s="26">
        <f>40*1.27</f>
        <v>50.8</v>
      </c>
      <c r="H29" s="26">
        <v>51</v>
      </c>
      <c r="I29" s="26">
        <v>51</v>
      </c>
      <c r="J29" s="29">
        <f t="shared" si="0"/>
        <v>131962.79999999999</v>
      </c>
    </row>
    <row r="30" spans="1:10" x14ac:dyDescent="0.3">
      <c r="A30" s="1" t="s">
        <v>34</v>
      </c>
      <c r="B30" s="26"/>
      <c r="C30" s="26"/>
      <c r="D30" s="26"/>
      <c r="E30" s="26">
        <v>37826</v>
      </c>
      <c r="F30" s="26">
        <v>31</v>
      </c>
      <c r="G30" s="26">
        <v>0</v>
      </c>
      <c r="H30" s="26"/>
      <c r="I30" s="26"/>
      <c r="J30" s="29">
        <f t="shared" si="0"/>
        <v>37857</v>
      </c>
    </row>
    <row r="31" spans="1:10" x14ac:dyDescent="0.3">
      <c r="A31" s="1" t="s">
        <v>23</v>
      </c>
      <c r="B31" s="26"/>
      <c r="C31" s="26"/>
      <c r="D31" s="26"/>
      <c r="E31" s="26">
        <v>43464</v>
      </c>
      <c r="F31" s="26">
        <v>0</v>
      </c>
      <c r="G31" s="26">
        <v>0</v>
      </c>
      <c r="H31" s="26"/>
      <c r="I31" s="26"/>
      <c r="J31" s="29">
        <f t="shared" si="0"/>
        <v>43464</v>
      </c>
    </row>
    <row r="32" spans="1:10" ht="15.75" customHeight="1" x14ac:dyDescent="0.3">
      <c r="A32" s="1" t="s">
        <v>66</v>
      </c>
      <c r="B32" s="26"/>
      <c r="C32" s="26"/>
      <c r="D32" s="26"/>
      <c r="E32" s="26"/>
      <c r="F32" s="26">
        <v>89</v>
      </c>
      <c r="G32" s="26">
        <v>70886</v>
      </c>
      <c r="H32" s="26"/>
      <c r="I32" s="26"/>
      <c r="J32" s="29">
        <f t="shared" si="0"/>
        <v>70975</v>
      </c>
    </row>
    <row r="33" spans="1:10" x14ac:dyDescent="0.3">
      <c r="A33" s="1" t="s">
        <v>64</v>
      </c>
      <c r="B33" s="26"/>
      <c r="C33" s="26"/>
      <c r="D33" s="26"/>
      <c r="E33" s="26"/>
      <c r="F33" s="26">
        <v>74963</v>
      </c>
      <c r="G33" s="26">
        <v>0</v>
      </c>
      <c r="H33" s="26"/>
      <c r="I33" s="26"/>
      <c r="J33" s="29">
        <f t="shared" si="0"/>
        <v>74963</v>
      </c>
    </row>
    <row r="34" spans="1:10" x14ac:dyDescent="0.3">
      <c r="A34" s="1" t="s">
        <v>65</v>
      </c>
      <c r="B34" s="26"/>
      <c r="C34" s="26"/>
      <c r="D34" s="26"/>
      <c r="E34" s="26"/>
      <c r="F34" s="26">
        <v>59841</v>
      </c>
      <c r="G34" s="26">
        <v>569</v>
      </c>
      <c r="H34" s="26"/>
      <c r="I34" s="26"/>
      <c r="J34" s="29">
        <f t="shared" si="0"/>
        <v>60410</v>
      </c>
    </row>
    <row r="35" spans="1:10" x14ac:dyDescent="0.3">
      <c r="A35" s="1" t="s">
        <v>67</v>
      </c>
      <c r="B35" s="26"/>
      <c r="C35" s="26"/>
      <c r="D35" s="26"/>
      <c r="E35" s="26"/>
      <c r="F35" s="26">
        <v>33100</v>
      </c>
      <c r="G35" s="26">
        <v>35384</v>
      </c>
      <c r="H35" s="26"/>
      <c r="I35" s="26"/>
      <c r="J35" s="29">
        <f t="shared" si="0"/>
        <v>68484</v>
      </c>
    </row>
    <row r="36" spans="1:10" x14ac:dyDescent="0.3">
      <c r="A36" s="1" t="s">
        <v>68</v>
      </c>
      <c r="B36" s="26"/>
      <c r="C36" s="26"/>
      <c r="D36" s="26"/>
      <c r="E36" s="26"/>
      <c r="F36" s="26">
        <v>49853</v>
      </c>
      <c r="G36" s="26">
        <v>9523</v>
      </c>
      <c r="H36" s="26"/>
      <c r="I36" s="26"/>
      <c r="J36" s="29">
        <f t="shared" si="0"/>
        <v>59376</v>
      </c>
    </row>
    <row r="37" spans="1:10" x14ac:dyDescent="0.3">
      <c r="A37" s="1" t="s">
        <v>91</v>
      </c>
      <c r="B37" s="26"/>
      <c r="C37" s="26"/>
      <c r="D37" s="26"/>
      <c r="E37" s="26"/>
      <c r="F37" s="26">
        <v>0</v>
      </c>
      <c r="G37" s="26">
        <v>48729</v>
      </c>
      <c r="H37" s="26"/>
      <c r="I37" s="26"/>
      <c r="J37" s="29">
        <f t="shared" si="0"/>
        <v>48729</v>
      </c>
    </row>
    <row r="38" spans="1:10" x14ac:dyDescent="0.3">
      <c r="A38" s="1" t="s">
        <v>69</v>
      </c>
      <c r="B38" s="26"/>
      <c r="C38" s="26"/>
      <c r="D38" s="26"/>
      <c r="E38" s="26"/>
      <c r="F38" s="26">
        <v>43293</v>
      </c>
      <c r="G38" s="26">
        <v>0</v>
      </c>
      <c r="H38" s="26"/>
      <c r="I38" s="26"/>
      <c r="J38" s="29">
        <f t="shared" si="0"/>
        <v>43293</v>
      </c>
    </row>
    <row r="39" spans="1:10" ht="31.2" x14ac:dyDescent="0.3">
      <c r="A39" s="1" t="s">
        <v>81</v>
      </c>
      <c r="B39" s="26"/>
      <c r="C39" s="26"/>
      <c r="D39" s="26"/>
      <c r="E39" s="26">
        <v>11998</v>
      </c>
      <c r="F39" s="26">
        <v>0</v>
      </c>
      <c r="G39" s="26">
        <v>423965</v>
      </c>
      <c r="H39" s="26"/>
      <c r="I39" s="26"/>
      <c r="J39" s="29">
        <f t="shared" si="0"/>
        <v>435963</v>
      </c>
    </row>
    <row r="40" spans="1:10" ht="31.2" x14ac:dyDescent="0.3">
      <c r="A40" s="1" t="s">
        <v>133</v>
      </c>
      <c r="B40" s="26"/>
      <c r="C40" s="26"/>
      <c r="D40" s="26"/>
      <c r="E40" s="26"/>
      <c r="F40" s="26"/>
      <c r="G40" s="26">
        <v>10000</v>
      </c>
      <c r="H40" s="26"/>
      <c r="I40" s="26"/>
      <c r="J40" s="29">
        <f t="shared" si="0"/>
        <v>10000</v>
      </c>
    </row>
    <row r="41" spans="1:10" x14ac:dyDescent="0.3">
      <c r="A41" s="1" t="s">
        <v>143</v>
      </c>
      <c r="B41" s="26"/>
      <c r="C41" s="26"/>
      <c r="D41" s="26"/>
      <c r="E41" s="26"/>
      <c r="F41" s="26"/>
      <c r="G41" s="26">
        <v>6000</v>
      </c>
      <c r="H41" s="26"/>
      <c r="I41" s="26"/>
      <c r="J41" s="29">
        <f t="shared" si="0"/>
        <v>6000</v>
      </c>
    </row>
    <row r="42" spans="1:10" x14ac:dyDescent="0.3">
      <c r="A42" s="1" t="s">
        <v>141</v>
      </c>
      <c r="B42" s="26"/>
      <c r="C42" s="26"/>
      <c r="D42" s="26"/>
      <c r="E42" s="26"/>
      <c r="F42" s="26"/>
      <c r="G42" s="26"/>
      <c r="H42" s="47">
        <v>1905</v>
      </c>
      <c r="I42" s="26"/>
      <c r="J42" s="29">
        <f t="shared" si="0"/>
        <v>1905</v>
      </c>
    </row>
    <row r="43" spans="1:10" x14ac:dyDescent="0.3">
      <c r="A43" s="1" t="s">
        <v>93</v>
      </c>
      <c r="B43" s="26"/>
      <c r="C43" s="26"/>
      <c r="D43" s="26"/>
      <c r="E43" s="26"/>
      <c r="F43" s="26">
        <v>0</v>
      </c>
      <c r="G43" s="26">
        <f>320350-43437+1</f>
        <v>276914</v>
      </c>
      <c r="H43" s="26">
        <f>2029150+43437+28796</f>
        <v>2101383</v>
      </c>
      <c r="I43" s="26"/>
      <c r="J43" s="29">
        <f t="shared" si="0"/>
        <v>2378297</v>
      </c>
    </row>
    <row r="44" spans="1:10" x14ac:dyDescent="0.3">
      <c r="A44" s="1" t="s">
        <v>117</v>
      </c>
      <c r="B44" s="26"/>
      <c r="C44" s="26"/>
      <c r="D44" s="26"/>
      <c r="E44" s="26"/>
      <c r="F44" s="26">
        <v>0</v>
      </c>
      <c r="G44" s="26">
        <v>0</v>
      </c>
      <c r="H44" s="26"/>
      <c r="I44" s="26"/>
      <c r="J44" s="29">
        <f t="shared" si="0"/>
        <v>0</v>
      </c>
    </row>
    <row r="45" spans="1:10" x14ac:dyDescent="0.3">
      <c r="A45" s="1" t="s">
        <v>63</v>
      </c>
      <c r="B45" s="26"/>
      <c r="C45" s="26"/>
      <c r="D45" s="26"/>
      <c r="E45" s="26"/>
      <c r="F45" s="26">
        <v>94978</v>
      </c>
      <c r="G45" s="26">
        <v>0</v>
      </c>
      <c r="H45" s="26"/>
      <c r="I45" s="26"/>
      <c r="J45" s="29">
        <f t="shared" si="0"/>
        <v>94978</v>
      </c>
    </row>
    <row r="46" spans="1:10" x14ac:dyDescent="0.3">
      <c r="A46" s="1" t="s">
        <v>61</v>
      </c>
      <c r="B46" s="27"/>
      <c r="C46" s="27"/>
      <c r="D46" s="27"/>
      <c r="E46" s="26"/>
      <c r="F46" s="26">
        <v>88309</v>
      </c>
      <c r="G46" s="26"/>
      <c r="H46" s="26"/>
      <c r="I46" s="27"/>
      <c r="J46" s="29">
        <f t="shared" si="0"/>
        <v>88309</v>
      </c>
    </row>
    <row r="47" spans="1:10" x14ac:dyDescent="0.3">
      <c r="A47" s="1" t="s">
        <v>97</v>
      </c>
      <c r="B47" s="27"/>
      <c r="C47" s="27"/>
      <c r="D47" s="27"/>
      <c r="E47" s="26"/>
      <c r="F47" s="26">
        <v>43668</v>
      </c>
      <c r="G47" s="26">
        <v>0</v>
      </c>
      <c r="H47" s="27"/>
      <c r="I47" s="27"/>
      <c r="J47" s="29">
        <f t="shared" si="0"/>
        <v>43668</v>
      </c>
    </row>
    <row r="48" spans="1:10" x14ac:dyDescent="0.3">
      <c r="A48" s="12" t="s">
        <v>25</v>
      </c>
      <c r="B48" s="26"/>
      <c r="C48" s="26">
        <v>1877</v>
      </c>
      <c r="D48" s="26">
        <v>74</v>
      </c>
      <c r="E48" s="26">
        <v>45</v>
      </c>
      <c r="F48" s="26">
        <v>0</v>
      </c>
      <c r="G48" s="26">
        <v>58447</v>
      </c>
      <c r="H48" s="26">
        <v>8325</v>
      </c>
      <c r="I48" s="26"/>
      <c r="J48" s="29">
        <f t="shared" si="0"/>
        <v>68768</v>
      </c>
    </row>
    <row r="49" spans="1:10" ht="17.25" customHeight="1" x14ac:dyDescent="0.3">
      <c r="A49" s="18" t="s">
        <v>79</v>
      </c>
      <c r="B49" s="26">
        <v>29877</v>
      </c>
      <c r="C49" s="26">
        <v>59019</v>
      </c>
      <c r="D49" s="26">
        <v>454653</v>
      </c>
      <c r="E49" s="26">
        <v>292808</v>
      </c>
      <c r="F49" s="26">
        <v>67677</v>
      </c>
      <c r="G49" s="26">
        <v>0</v>
      </c>
      <c r="H49" s="26"/>
      <c r="I49" s="26"/>
      <c r="J49" s="29">
        <f t="shared" si="0"/>
        <v>904034</v>
      </c>
    </row>
    <row r="50" spans="1:10" ht="17.25" customHeight="1" x14ac:dyDescent="0.3">
      <c r="A50" s="1" t="s">
        <v>118</v>
      </c>
      <c r="B50" s="32"/>
      <c r="C50" s="32"/>
      <c r="D50" s="32"/>
      <c r="E50" s="26">
        <v>636</v>
      </c>
      <c r="F50" s="26">
        <v>0</v>
      </c>
      <c r="G50" s="26">
        <v>0</v>
      </c>
      <c r="H50" s="26">
        <v>98400</v>
      </c>
      <c r="I50" s="26"/>
      <c r="J50" s="29">
        <f t="shared" si="0"/>
        <v>99036</v>
      </c>
    </row>
    <row r="51" spans="1:10" ht="17.25" customHeight="1" x14ac:dyDescent="0.3">
      <c r="A51" s="1" t="s">
        <v>119</v>
      </c>
      <c r="B51" s="27"/>
      <c r="C51" s="27"/>
      <c r="D51" s="27"/>
      <c r="E51" s="26"/>
      <c r="F51" s="26">
        <v>0</v>
      </c>
      <c r="G51" s="26">
        <v>0</v>
      </c>
      <c r="H51" s="26">
        <v>0</v>
      </c>
      <c r="I51" s="26"/>
      <c r="J51" s="29">
        <f t="shared" si="0"/>
        <v>0</v>
      </c>
    </row>
    <row r="52" spans="1:10" ht="17.25" customHeight="1" x14ac:dyDescent="0.3">
      <c r="A52" s="1" t="s">
        <v>106</v>
      </c>
      <c r="B52" s="27"/>
      <c r="C52" s="27"/>
      <c r="D52" s="27"/>
      <c r="E52" s="26"/>
      <c r="F52" s="26"/>
      <c r="G52" s="26">
        <v>0</v>
      </c>
      <c r="H52" s="26">
        <v>6800</v>
      </c>
      <c r="I52" s="26">
        <v>45000</v>
      </c>
      <c r="J52" s="29">
        <f t="shared" si="0"/>
        <v>51800</v>
      </c>
    </row>
    <row r="53" spans="1:10" x14ac:dyDescent="0.3">
      <c r="A53" s="12" t="s">
        <v>45</v>
      </c>
      <c r="B53" s="26"/>
      <c r="C53" s="26"/>
      <c r="D53" s="26"/>
      <c r="E53" s="26">
        <v>250</v>
      </c>
      <c r="F53" s="26"/>
      <c r="G53" s="26"/>
      <c r="H53" s="26">
        <v>16200</v>
      </c>
      <c r="I53" s="26"/>
      <c r="J53" s="29">
        <f t="shared" si="0"/>
        <v>16450</v>
      </c>
    </row>
    <row r="54" spans="1:10" x14ac:dyDescent="0.3">
      <c r="A54" s="12" t="s">
        <v>71</v>
      </c>
      <c r="B54" s="26"/>
      <c r="C54" s="26"/>
      <c r="D54" s="26"/>
      <c r="E54" s="26"/>
      <c r="F54" s="26">
        <v>0</v>
      </c>
      <c r="G54" s="26">
        <v>192099</v>
      </c>
      <c r="H54" s="26">
        <v>9500</v>
      </c>
      <c r="I54" s="26"/>
      <c r="J54" s="29">
        <f t="shared" si="0"/>
        <v>201599</v>
      </c>
    </row>
    <row r="55" spans="1:10" x14ac:dyDescent="0.3">
      <c r="A55" s="12" t="s">
        <v>129</v>
      </c>
      <c r="B55" s="26"/>
      <c r="C55" s="26"/>
      <c r="D55" s="26"/>
      <c r="E55" s="26"/>
      <c r="F55" s="26"/>
      <c r="G55" s="26">
        <v>26046</v>
      </c>
      <c r="H55" s="26"/>
      <c r="I55" s="26"/>
      <c r="J55" s="29">
        <f t="shared" si="0"/>
        <v>26046</v>
      </c>
    </row>
    <row r="56" spans="1:10" x14ac:dyDescent="0.3">
      <c r="A56" s="12" t="s">
        <v>89</v>
      </c>
      <c r="B56" s="26"/>
      <c r="C56" s="26"/>
      <c r="D56" s="26"/>
      <c r="E56" s="26"/>
      <c r="F56" s="26">
        <v>14176</v>
      </c>
      <c r="G56" s="26">
        <v>1496</v>
      </c>
      <c r="H56" s="26"/>
      <c r="I56" s="26"/>
      <c r="J56" s="29">
        <f t="shared" si="0"/>
        <v>15672</v>
      </c>
    </row>
    <row r="57" spans="1:10" x14ac:dyDescent="0.3">
      <c r="A57" s="12" t="s">
        <v>139</v>
      </c>
      <c r="B57" s="26"/>
      <c r="C57" s="26"/>
      <c r="D57" s="26"/>
      <c r="E57" s="26"/>
      <c r="F57" s="26"/>
      <c r="G57" s="26"/>
      <c r="H57" s="26">
        <v>15000</v>
      </c>
      <c r="I57" s="26"/>
      <c r="J57" s="29">
        <f t="shared" si="0"/>
        <v>15000</v>
      </c>
    </row>
    <row r="58" spans="1:10" x14ac:dyDescent="0.3">
      <c r="A58" s="12" t="s">
        <v>92</v>
      </c>
      <c r="B58" s="26"/>
      <c r="C58" s="26"/>
      <c r="D58" s="26"/>
      <c r="E58" s="26"/>
      <c r="F58" s="26">
        <v>17780</v>
      </c>
      <c r="G58" s="26"/>
      <c r="H58" s="26"/>
      <c r="I58" s="26"/>
      <c r="J58" s="29">
        <f t="shared" si="0"/>
        <v>17780</v>
      </c>
    </row>
    <row r="59" spans="1:10" x14ac:dyDescent="0.3">
      <c r="A59" s="12" t="s">
        <v>22</v>
      </c>
      <c r="B59" s="26">
        <v>91261</v>
      </c>
      <c r="C59" s="26">
        <v>24872</v>
      </c>
      <c r="D59" s="26">
        <v>3445</v>
      </c>
      <c r="E59" s="26">
        <v>198</v>
      </c>
      <c r="F59" s="26"/>
      <c r="G59" s="26"/>
      <c r="H59" s="26"/>
      <c r="I59" s="26"/>
      <c r="J59" s="29">
        <f t="shared" si="0"/>
        <v>119776</v>
      </c>
    </row>
    <row r="60" spans="1:10" x14ac:dyDescent="0.3">
      <c r="A60" s="12" t="s">
        <v>70</v>
      </c>
      <c r="B60" s="26"/>
      <c r="C60" s="26"/>
      <c r="D60" s="26"/>
      <c r="E60" s="26"/>
      <c r="F60" s="26">
        <v>0</v>
      </c>
      <c r="G60" s="26">
        <v>63165</v>
      </c>
      <c r="H60" s="26"/>
      <c r="I60" s="26"/>
      <c r="J60" s="29">
        <f t="shared" si="0"/>
        <v>63165</v>
      </c>
    </row>
    <row r="61" spans="1:10" ht="31.2" x14ac:dyDescent="0.3">
      <c r="A61" s="12" t="s">
        <v>80</v>
      </c>
      <c r="B61" s="26">
        <v>9540</v>
      </c>
      <c r="C61" s="26">
        <v>3618</v>
      </c>
      <c r="D61" s="26"/>
      <c r="E61" s="26">
        <v>221964</v>
      </c>
      <c r="F61" s="26">
        <v>51</v>
      </c>
      <c r="G61" s="26">
        <v>51</v>
      </c>
      <c r="H61" s="26">
        <v>51</v>
      </c>
      <c r="I61" s="26">
        <v>51</v>
      </c>
      <c r="J61" s="29">
        <f t="shared" si="0"/>
        <v>235326</v>
      </c>
    </row>
    <row r="62" spans="1:10" x14ac:dyDescent="0.3">
      <c r="A62" s="12" t="s">
        <v>77</v>
      </c>
      <c r="B62" s="26"/>
      <c r="C62" s="26"/>
      <c r="D62" s="26"/>
      <c r="E62" s="26">
        <v>11108</v>
      </c>
      <c r="F62" s="26"/>
      <c r="G62" s="26"/>
      <c r="H62" s="26"/>
      <c r="I62" s="26"/>
      <c r="J62" s="29">
        <f t="shared" si="0"/>
        <v>11108</v>
      </c>
    </row>
    <row r="63" spans="1:10" x14ac:dyDescent="0.3">
      <c r="A63" s="12" t="s">
        <v>154</v>
      </c>
      <c r="B63" s="26"/>
      <c r="C63" s="26"/>
      <c r="D63" s="26"/>
      <c r="E63" s="26"/>
      <c r="F63" s="26"/>
      <c r="G63" s="26"/>
      <c r="H63" s="26">
        <f>20000+18923</f>
        <v>38923</v>
      </c>
      <c r="I63" s="26">
        <v>15000</v>
      </c>
      <c r="J63" s="29">
        <f t="shared" si="0"/>
        <v>53923</v>
      </c>
    </row>
    <row r="64" spans="1:10" x14ac:dyDescent="0.3">
      <c r="A64" s="12" t="s">
        <v>126</v>
      </c>
      <c r="B64" s="26"/>
      <c r="C64" s="26"/>
      <c r="D64" s="26"/>
      <c r="E64" s="26"/>
      <c r="F64" s="26">
        <v>0</v>
      </c>
      <c r="G64" s="26">
        <v>130325</v>
      </c>
      <c r="H64" s="26">
        <v>16166</v>
      </c>
      <c r="I64" s="26"/>
      <c r="J64" s="29">
        <f t="shared" si="0"/>
        <v>146491</v>
      </c>
    </row>
    <row r="65" spans="1:10" x14ac:dyDescent="0.3">
      <c r="A65" s="12" t="s">
        <v>83</v>
      </c>
      <c r="B65" s="26"/>
      <c r="C65" s="26"/>
      <c r="D65" s="26">
        <v>20000</v>
      </c>
      <c r="E65" s="26"/>
      <c r="F65" s="26"/>
      <c r="G65" s="26"/>
      <c r="H65" s="26"/>
      <c r="I65" s="26"/>
      <c r="J65" s="29">
        <f t="shared" si="0"/>
        <v>20000</v>
      </c>
    </row>
    <row r="66" spans="1:10" ht="33" customHeight="1" x14ac:dyDescent="0.3">
      <c r="A66" s="12" t="s">
        <v>102</v>
      </c>
      <c r="B66" s="26"/>
      <c r="C66" s="26"/>
      <c r="D66" s="26"/>
      <c r="E66" s="26">
        <v>1163</v>
      </c>
      <c r="F66" s="26">
        <v>0</v>
      </c>
      <c r="G66" s="26">
        <v>11523</v>
      </c>
      <c r="H66" s="26">
        <f>42000+6280+161+5437+235</f>
        <v>54113</v>
      </c>
      <c r="I66" s="26"/>
      <c r="J66" s="29">
        <f t="shared" si="0"/>
        <v>66799</v>
      </c>
    </row>
    <row r="67" spans="1:10" x14ac:dyDescent="0.3">
      <c r="A67" s="12" t="s">
        <v>107</v>
      </c>
      <c r="B67" s="26"/>
      <c r="C67" s="26"/>
      <c r="D67" s="26"/>
      <c r="E67" s="26"/>
      <c r="F67" s="26">
        <v>0</v>
      </c>
      <c r="G67" s="26"/>
      <c r="H67" s="26">
        <v>60000</v>
      </c>
      <c r="I67" s="26"/>
      <c r="J67" s="29">
        <f t="shared" si="0"/>
        <v>60000</v>
      </c>
    </row>
    <row r="68" spans="1:10" x14ac:dyDescent="0.3">
      <c r="A68" s="38" t="s">
        <v>108</v>
      </c>
      <c r="B68" s="39"/>
      <c r="C68" s="39"/>
      <c r="D68" s="39"/>
      <c r="E68" s="39"/>
      <c r="F68" s="39">
        <v>0</v>
      </c>
      <c r="G68" s="39">
        <v>58501</v>
      </c>
      <c r="H68" s="39"/>
      <c r="I68" s="39"/>
      <c r="J68" s="29">
        <f t="shared" si="0"/>
        <v>58501</v>
      </c>
    </row>
    <row r="69" spans="1:10" x14ac:dyDescent="0.3">
      <c r="A69" s="1" t="s">
        <v>151</v>
      </c>
      <c r="B69" s="40"/>
      <c r="C69" s="40"/>
      <c r="D69" s="40"/>
      <c r="E69" s="40"/>
      <c r="F69" s="41"/>
      <c r="G69" s="40">
        <v>0</v>
      </c>
      <c r="H69" s="40">
        <v>125000</v>
      </c>
      <c r="I69" s="40"/>
      <c r="J69" s="29">
        <f t="shared" si="0"/>
        <v>125000</v>
      </c>
    </row>
    <row r="70" spans="1:10" x14ac:dyDescent="0.3">
      <c r="A70" s="1" t="s">
        <v>140</v>
      </c>
      <c r="B70" s="40"/>
      <c r="C70" s="40"/>
      <c r="D70" s="40"/>
      <c r="E70" s="40"/>
      <c r="F70" s="41"/>
      <c r="G70" s="40">
        <v>0</v>
      </c>
      <c r="H70" s="40">
        <f>177800-52800</f>
        <v>125000</v>
      </c>
      <c r="I70" s="40"/>
      <c r="J70" s="29">
        <f t="shared" si="0"/>
        <v>125000</v>
      </c>
    </row>
    <row r="71" spans="1:10" x14ac:dyDescent="0.3">
      <c r="A71" s="1" t="s">
        <v>134</v>
      </c>
      <c r="B71" s="40"/>
      <c r="C71" s="40"/>
      <c r="D71" s="40"/>
      <c r="E71" s="40"/>
      <c r="F71" s="41"/>
      <c r="G71" s="40">
        <v>6350</v>
      </c>
      <c r="H71" s="40"/>
      <c r="I71" s="40"/>
      <c r="J71" s="29">
        <f t="shared" ref="J71:J134" si="1">SUM(B71:I71)</f>
        <v>6350</v>
      </c>
    </row>
    <row r="72" spans="1:10" ht="31.2" x14ac:dyDescent="0.3">
      <c r="A72" s="1" t="s">
        <v>135</v>
      </c>
      <c r="B72" s="40"/>
      <c r="C72" s="40"/>
      <c r="D72" s="40"/>
      <c r="E72" s="40"/>
      <c r="F72" s="41"/>
      <c r="G72" s="40">
        <v>5008</v>
      </c>
      <c r="H72" s="40"/>
      <c r="I72" s="40"/>
      <c r="J72" s="29">
        <f t="shared" si="1"/>
        <v>5008</v>
      </c>
    </row>
    <row r="73" spans="1:10" x14ac:dyDescent="0.3">
      <c r="A73" s="1" t="s">
        <v>122</v>
      </c>
      <c r="B73" s="40"/>
      <c r="C73" s="40"/>
      <c r="D73" s="40"/>
      <c r="E73" s="40"/>
      <c r="F73" s="41"/>
      <c r="G73" s="40">
        <v>10509</v>
      </c>
      <c r="H73" s="40"/>
      <c r="I73" s="40"/>
      <c r="J73" s="29">
        <f t="shared" si="1"/>
        <v>10509</v>
      </c>
    </row>
    <row r="74" spans="1:10" x14ac:dyDescent="0.3">
      <c r="A74" s="1" t="s">
        <v>127</v>
      </c>
      <c r="B74" s="44"/>
      <c r="C74" s="44"/>
      <c r="D74" s="44"/>
      <c r="E74" s="44"/>
      <c r="F74" s="45"/>
      <c r="G74" s="44">
        <v>5605</v>
      </c>
      <c r="H74" s="44"/>
      <c r="I74" s="44"/>
      <c r="J74" s="29">
        <f t="shared" si="1"/>
        <v>5605</v>
      </c>
    </row>
    <row r="75" spans="1:10" x14ac:dyDescent="0.3">
      <c r="A75" s="1" t="s">
        <v>128</v>
      </c>
      <c r="B75" s="44"/>
      <c r="C75" s="44"/>
      <c r="D75" s="44"/>
      <c r="E75" s="44"/>
      <c r="F75" s="45"/>
      <c r="G75" s="44">
        <v>18665</v>
      </c>
      <c r="H75" s="44"/>
      <c r="I75" s="44"/>
      <c r="J75" s="29">
        <f t="shared" si="1"/>
        <v>18665</v>
      </c>
    </row>
    <row r="76" spans="1:10" x14ac:dyDescent="0.3">
      <c r="A76" s="1" t="s">
        <v>136</v>
      </c>
      <c r="B76" s="44"/>
      <c r="C76" s="44"/>
      <c r="D76" s="44"/>
      <c r="E76" s="44"/>
      <c r="F76" s="45"/>
      <c r="G76" s="44"/>
      <c r="H76" s="44"/>
      <c r="I76" s="44"/>
      <c r="J76" s="29">
        <f t="shared" si="1"/>
        <v>0</v>
      </c>
    </row>
    <row r="77" spans="1:10" x14ac:dyDescent="0.3">
      <c r="A77" s="1" t="s">
        <v>149</v>
      </c>
      <c r="B77" s="44"/>
      <c r="C77" s="44"/>
      <c r="D77" s="44"/>
      <c r="E77" s="44"/>
      <c r="F77" s="45"/>
      <c r="G77" s="44"/>
      <c r="H77" s="44">
        <v>1770</v>
      </c>
      <c r="I77" s="44"/>
      <c r="J77" s="29">
        <f t="shared" si="1"/>
        <v>1770</v>
      </c>
    </row>
    <row r="78" spans="1:10" ht="16.2" thickBot="1" x14ac:dyDescent="0.35">
      <c r="A78" s="1" t="s">
        <v>121</v>
      </c>
      <c r="B78" s="42"/>
      <c r="C78" s="42"/>
      <c r="D78" s="42"/>
      <c r="E78" s="42"/>
      <c r="F78" s="43"/>
      <c r="G78" s="42">
        <v>0</v>
      </c>
      <c r="H78" s="42"/>
      <c r="I78" s="42"/>
      <c r="J78" s="29">
        <f t="shared" si="1"/>
        <v>0</v>
      </c>
    </row>
    <row r="79" spans="1:10" ht="21" customHeight="1" thickBot="1" x14ac:dyDescent="0.35">
      <c r="A79" s="6" t="s">
        <v>24</v>
      </c>
      <c r="B79" s="31">
        <f t="shared" ref="B79:J79" si="2">SUM(B6:B78)</f>
        <v>458199</v>
      </c>
      <c r="C79" s="31">
        <f t="shared" si="2"/>
        <v>490347</v>
      </c>
      <c r="D79" s="31">
        <f t="shared" si="2"/>
        <v>1270428</v>
      </c>
      <c r="E79" s="31">
        <f t="shared" si="2"/>
        <v>1090673</v>
      </c>
      <c r="F79" s="31">
        <f t="shared" si="2"/>
        <v>792476</v>
      </c>
      <c r="G79" s="31">
        <f t="shared" si="2"/>
        <v>2373172.7999999998</v>
      </c>
      <c r="H79" s="31">
        <f t="shared" si="2"/>
        <v>3104294</v>
      </c>
      <c r="I79" s="31">
        <f t="shared" si="2"/>
        <v>210248</v>
      </c>
      <c r="J79" s="31">
        <f t="shared" si="2"/>
        <v>9789837.8000000007</v>
      </c>
    </row>
    <row r="80" spans="1:10" x14ac:dyDescent="0.3">
      <c r="A80" s="5" t="s">
        <v>6</v>
      </c>
      <c r="B80" s="29"/>
      <c r="C80" s="29"/>
      <c r="D80" s="29"/>
      <c r="E80" s="29"/>
      <c r="F80" s="25"/>
      <c r="G80" s="25"/>
      <c r="H80" s="29"/>
      <c r="I80" s="29"/>
      <c r="J80" s="29">
        <f t="shared" si="1"/>
        <v>0</v>
      </c>
    </row>
    <row r="81" spans="1:10" x14ac:dyDescent="0.3">
      <c r="A81" s="3" t="s">
        <v>62</v>
      </c>
      <c r="B81" s="27"/>
      <c r="C81" s="27"/>
      <c r="D81" s="27"/>
      <c r="E81" s="27"/>
      <c r="F81" s="26">
        <v>455</v>
      </c>
      <c r="G81" s="26">
        <v>187513</v>
      </c>
      <c r="H81" s="26">
        <v>63936</v>
      </c>
      <c r="I81" s="27"/>
      <c r="J81" s="29">
        <f t="shared" si="1"/>
        <v>251904</v>
      </c>
    </row>
    <row r="82" spans="1:10" x14ac:dyDescent="0.3">
      <c r="A82" s="3" t="s">
        <v>146</v>
      </c>
      <c r="B82" s="27"/>
      <c r="C82" s="27"/>
      <c r="D82" s="27"/>
      <c r="E82" s="27"/>
      <c r="F82" s="26"/>
      <c r="G82" s="26"/>
      <c r="H82" s="26">
        <v>20000</v>
      </c>
      <c r="I82" s="27"/>
      <c r="J82" s="29">
        <f t="shared" si="1"/>
        <v>20000</v>
      </c>
    </row>
    <row r="83" spans="1:10" ht="16.2" x14ac:dyDescent="0.3">
      <c r="A83" s="14" t="s">
        <v>7</v>
      </c>
      <c r="B83" s="26"/>
      <c r="C83" s="26"/>
      <c r="D83" s="26"/>
      <c r="E83" s="26"/>
      <c r="F83" s="26"/>
      <c r="G83" s="26"/>
      <c r="H83" s="26"/>
      <c r="I83" s="26"/>
      <c r="J83" s="29">
        <f t="shared" si="1"/>
        <v>0</v>
      </c>
    </row>
    <row r="84" spans="1:10" ht="31.2" x14ac:dyDescent="0.3">
      <c r="A84" s="12" t="s">
        <v>9</v>
      </c>
      <c r="B84" s="26"/>
      <c r="C84" s="26"/>
      <c r="D84" s="26"/>
      <c r="E84" s="26"/>
      <c r="F84" s="26">
        <v>0</v>
      </c>
      <c r="G84" s="26">
        <v>0</v>
      </c>
      <c r="H84" s="26"/>
      <c r="I84" s="26"/>
      <c r="J84" s="29">
        <f t="shared" si="1"/>
        <v>0</v>
      </c>
    </row>
    <row r="85" spans="1:10" x14ac:dyDescent="0.3">
      <c r="A85" s="12" t="s">
        <v>11</v>
      </c>
      <c r="B85" s="26"/>
      <c r="C85" s="26"/>
      <c r="D85" s="26">
        <v>662</v>
      </c>
      <c r="E85" s="26"/>
      <c r="F85" s="26">
        <v>0</v>
      </c>
      <c r="G85" s="26">
        <v>0</v>
      </c>
      <c r="H85" s="26"/>
      <c r="I85" s="26"/>
      <c r="J85" s="29">
        <f t="shared" si="1"/>
        <v>662</v>
      </c>
    </row>
    <row r="86" spans="1:10" x14ac:dyDescent="0.3">
      <c r="A86" s="12" t="s">
        <v>10</v>
      </c>
      <c r="B86" s="26"/>
      <c r="C86" s="26">
        <v>244828</v>
      </c>
      <c r="D86" s="26">
        <v>88</v>
      </c>
      <c r="E86" s="26"/>
      <c r="F86" s="26">
        <v>0</v>
      </c>
      <c r="G86" s="26">
        <v>0</v>
      </c>
      <c r="H86" s="26"/>
      <c r="I86" s="26"/>
      <c r="J86" s="29">
        <f t="shared" si="1"/>
        <v>244916</v>
      </c>
    </row>
    <row r="87" spans="1:10" x14ac:dyDescent="0.3">
      <c r="A87" s="12" t="s">
        <v>37</v>
      </c>
      <c r="B87" s="26"/>
      <c r="C87" s="26"/>
      <c r="D87" s="26"/>
      <c r="E87" s="26"/>
      <c r="F87" s="26">
        <v>0</v>
      </c>
      <c r="G87" s="26">
        <v>0</v>
      </c>
      <c r="H87" s="26">
        <f>4000+2223</f>
        <v>6223</v>
      </c>
      <c r="I87" s="26"/>
      <c r="J87" s="29">
        <f t="shared" si="1"/>
        <v>6223</v>
      </c>
    </row>
    <row r="88" spans="1:10" x14ac:dyDescent="0.3">
      <c r="A88" s="12" t="s">
        <v>46</v>
      </c>
      <c r="B88" s="26"/>
      <c r="C88" s="26"/>
      <c r="D88" s="26"/>
      <c r="E88" s="26"/>
      <c r="F88" s="26">
        <v>0</v>
      </c>
      <c r="G88" s="26">
        <v>0</v>
      </c>
      <c r="H88" s="26"/>
      <c r="I88" s="26">
        <v>167000</v>
      </c>
      <c r="J88" s="29">
        <f t="shared" si="1"/>
        <v>167000</v>
      </c>
    </row>
    <row r="89" spans="1:10" x14ac:dyDescent="0.3">
      <c r="A89" s="12" t="s">
        <v>36</v>
      </c>
      <c r="B89" s="26"/>
      <c r="C89" s="26"/>
      <c r="D89" s="26"/>
      <c r="E89" s="26">
        <v>971</v>
      </c>
      <c r="F89" s="26">
        <v>60232</v>
      </c>
      <c r="G89" s="26">
        <v>0</v>
      </c>
      <c r="H89" s="26"/>
      <c r="I89" s="26"/>
      <c r="J89" s="29">
        <f t="shared" si="1"/>
        <v>61203</v>
      </c>
    </row>
    <row r="90" spans="1:10" ht="15.75" customHeight="1" x14ac:dyDescent="0.3">
      <c r="A90" s="12" t="s">
        <v>123</v>
      </c>
      <c r="B90" s="26"/>
      <c r="C90" s="26"/>
      <c r="D90" s="26"/>
      <c r="E90" s="26"/>
      <c r="F90" s="26">
        <v>0</v>
      </c>
      <c r="G90" s="26">
        <v>0</v>
      </c>
      <c r="H90" s="26"/>
      <c r="I90" s="26">
        <v>31750</v>
      </c>
      <c r="J90" s="29">
        <f t="shared" si="1"/>
        <v>31750</v>
      </c>
    </row>
    <row r="91" spans="1:10" x14ac:dyDescent="0.3">
      <c r="A91" s="12" t="s">
        <v>120</v>
      </c>
      <c r="B91" s="26"/>
      <c r="C91" s="26"/>
      <c r="D91" s="26"/>
      <c r="E91" s="26"/>
      <c r="F91" s="26">
        <v>0</v>
      </c>
      <c r="G91" s="26">
        <v>0</v>
      </c>
      <c r="H91" s="26"/>
      <c r="I91" s="26">
        <v>47032</v>
      </c>
      <c r="J91" s="29">
        <f t="shared" si="1"/>
        <v>47032</v>
      </c>
    </row>
    <row r="92" spans="1:10" x14ac:dyDescent="0.3">
      <c r="A92" s="12" t="s">
        <v>38</v>
      </c>
      <c r="B92" s="26">
        <v>2540</v>
      </c>
      <c r="C92" s="26"/>
      <c r="D92" s="26"/>
      <c r="E92" s="26">
        <v>1294</v>
      </c>
      <c r="F92" s="26">
        <v>0</v>
      </c>
      <c r="G92" s="26">
        <v>124761</v>
      </c>
      <c r="H92" s="26"/>
      <c r="I92" s="26"/>
      <c r="J92" s="29">
        <f t="shared" si="1"/>
        <v>128595</v>
      </c>
    </row>
    <row r="93" spans="1:10" x14ac:dyDescent="0.3">
      <c r="A93" s="12" t="s">
        <v>30</v>
      </c>
      <c r="B93" s="26"/>
      <c r="C93" s="26"/>
      <c r="D93" s="26"/>
      <c r="E93" s="26"/>
      <c r="F93" s="26">
        <v>0</v>
      </c>
      <c r="G93" s="26">
        <v>0</v>
      </c>
      <c r="H93" s="26"/>
      <c r="I93" s="26">
        <v>190000</v>
      </c>
      <c r="J93" s="29">
        <f t="shared" si="1"/>
        <v>190000</v>
      </c>
    </row>
    <row r="94" spans="1:10" x14ac:dyDescent="0.3">
      <c r="A94" s="12" t="s">
        <v>47</v>
      </c>
      <c r="B94" s="26"/>
      <c r="C94" s="26">
        <v>40006</v>
      </c>
      <c r="D94" s="26"/>
      <c r="E94" s="26"/>
      <c r="F94" s="26">
        <v>0</v>
      </c>
      <c r="G94" s="26">
        <v>0</v>
      </c>
      <c r="H94" s="26"/>
      <c r="I94" s="26">
        <v>170000</v>
      </c>
      <c r="J94" s="29">
        <f t="shared" si="1"/>
        <v>210006</v>
      </c>
    </row>
    <row r="95" spans="1:10" x14ac:dyDescent="0.3">
      <c r="A95" s="12" t="s">
        <v>75</v>
      </c>
      <c r="B95" s="26"/>
      <c r="C95" s="26"/>
      <c r="D95" s="26"/>
      <c r="E95" s="26"/>
      <c r="F95" s="26">
        <v>0</v>
      </c>
      <c r="G95" s="26">
        <v>0</v>
      </c>
      <c r="H95" s="26"/>
      <c r="I95" s="26"/>
      <c r="J95" s="29">
        <f t="shared" si="1"/>
        <v>0</v>
      </c>
    </row>
    <row r="96" spans="1:10" x14ac:dyDescent="0.3">
      <c r="A96" s="12" t="s">
        <v>144</v>
      </c>
      <c r="B96" s="26"/>
      <c r="C96" s="26"/>
      <c r="D96" s="26"/>
      <c r="E96" s="26"/>
      <c r="F96" s="26"/>
      <c r="G96" s="26">
        <v>3848</v>
      </c>
      <c r="H96" s="26"/>
      <c r="I96" s="26"/>
      <c r="J96" s="29">
        <f t="shared" si="1"/>
        <v>3848</v>
      </c>
    </row>
    <row r="97" spans="1:10" x14ac:dyDescent="0.3">
      <c r="A97" s="12" t="s">
        <v>8</v>
      </c>
      <c r="B97" s="26"/>
      <c r="C97" s="26"/>
      <c r="D97" s="26"/>
      <c r="E97" s="26"/>
      <c r="F97" s="26"/>
      <c r="G97" s="26"/>
      <c r="H97" s="26"/>
      <c r="I97" s="26"/>
      <c r="J97" s="29">
        <f t="shared" si="1"/>
        <v>0</v>
      </c>
    </row>
    <row r="98" spans="1:10" x14ac:dyDescent="0.3">
      <c r="A98" s="12"/>
      <c r="B98" s="26"/>
      <c r="C98" s="26"/>
      <c r="D98" s="26"/>
      <c r="E98" s="26"/>
      <c r="F98" s="26"/>
      <c r="G98" s="26"/>
      <c r="H98" s="26"/>
      <c r="I98" s="26"/>
      <c r="J98" s="29">
        <f t="shared" si="1"/>
        <v>0</v>
      </c>
    </row>
    <row r="99" spans="1:10" ht="16.2" x14ac:dyDescent="0.3">
      <c r="A99" s="14" t="s">
        <v>12</v>
      </c>
      <c r="B99" s="26"/>
      <c r="C99" s="26"/>
      <c r="D99" s="26"/>
      <c r="E99" s="26"/>
      <c r="F99" s="26"/>
      <c r="G99" s="26"/>
      <c r="H99" s="26"/>
      <c r="I99" s="26"/>
      <c r="J99" s="29">
        <f t="shared" si="1"/>
        <v>0</v>
      </c>
    </row>
    <row r="100" spans="1:10" ht="31.2" x14ac:dyDescent="0.3">
      <c r="A100" s="12" t="s">
        <v>48</v>
      </c>
      <c r="B100" s="26"/>
      <c r="C100" s="26"/>
      <c r="D100" s="26"/>
      <c r="E100" s="26"/>
      <c r="F100" s="26">
        <v>0</v>
      </c>
      <c r="G100" s="26">
        <v>192160</v>
      </c>
      <c r="H100" s="26"/>
      <c r="I100" s="26"/>
      <c r="J100" s="29">
        <f t="shared" si="1"/>
        <v>192160</v>
      </c>
    </row>
    <row r="101" spans="1:10" x14ac:dyDescent="0.3">
      <c r="A101" s="12" t="s">
        <v>95</v>
      </c>
      <c r="B101" s="26"/>
      <c r="C101" s="26"/>
      <c r="D101" s="26"/>
      <c r="E101" s="26"/>
      <c r="F101" s="26">
        <v>0</v>
      </c>
      <c r="G101" s="26">
        <v>31424</v>
      </c>
      <c r="H101" s="26"/>
      <c r="I101" s="26"/>
      <c r="J101" s="29">
        <f t="shared" si="1"/>
        <v>31424</v>
      </c>
    </row>
    <row r="102" spans="1:10" x14ac:dyDescent="0.3">
      <c r="A102" s="12" t="s">
        <v>14</v>
      </c>
      <c r="B102" s="26"/>
      <c r="C102" s="26">
        <v>99034</v>
      </c>
      <c r="D102" s="26"/>
      <c r="E102" s="26"/>
      <c r="F102" s="26"/>
      <c r="G102" s="26">
        <v>0</v>
      </c>
      <c r="H102" s="26"/>
      <c r="I102" s="26"/>
      <c r="J102" s="29">
        <f t="shared" si="1"/>
        <v>99034</v>
      </c>
    </row>
    <row r="103" spans="1:10" x14ac:dyDescent="0.3">
      <c r="A103" s="12" t="s">
        <v>29</v>
      </c>
      <c r="B103" s="26"/>
      <c r="C103" s="26"/>
      <c r="D103" s="26"/>
      <c r="E103" s="26"/>
      <c r="F103" s="26"/>
      <c r="G103" s="26">
        <v>0</v>
      </c>
      <c r="H103" s="26"/>
      <c r="I103" s="26"/>
      <c r="J103" s="29">
        <f t="shared" si="1"/>
        <v>0</v>
      </c>
    </row>
    <row r="104" spans="1:10" ht="31.2" x14ac:dyDescent="0.3">
      <c r="A104" s="12" t="s">
        <v>49</v>
      </c>
      <c r="B104" s="26"/>
      <c r="C104" s="26"/>
      <c r="D104" s="26"/>
      <c r="E104" s="26"/>
      <c r="F104" s="26"/>
      <c r="G104" s="26">
        <v>0</v>
      </c>
      <c r="H104" s="26"/>
      <c r="I104" s="26">
        <v>200000</v>
      </c>
      <c r="J104" s="29">
        <f t="shared" si="1"/>
        <v>200000</v>
      </c>
    </row>
    <row r="105" spans="1:10" x14ac:dyDescent="0.3">
      <c r="A105" s="12" t="s">
        <v>88</v>
      </c>
      <c r="B105" s="26"/>
      <c r="C105" s="26"/>
      <c r="D105" s="26"/>
      <c r="E105" s="26"/>
      <c r="F105" s="26">
        <v>0</v>
      </c>
      <c r="G105" s="26">
        <v>114674</v>
      </c>
      <c r="H105" s="26"/>
      <c r="I105" s="26"/>
      <c r="J105" s="29">
        <f t="shared" si="1"/>
        <v>114674</v>
      </c>
    </row>
    <row r="106" spans="1:10" x14ac:dyDescent="0.3">
      <c r="A106" s="12" t="s">
        <v>27</v>
      </c>
      <c r="B106" s="26"/>
      <c r="C106" s="26"/>
      <c r="D106" s="26"/>
      <c r="E106" s="26"/>
      <c r="F106" s="26">
        <v>0</v>
      </c>
      <c r="G106" s="26">
        <v>0</v>
      </c>
      <c r="H106" s="26">
        <v>0</v>
      </c>
      <c r="I106" s="26"/>
      <c r="J106" s="29">
        <f t="shared" si="1"/>
        <v>0</v>
      </c>
    </row>
    <row r="107" spans="1:10" x14ac:dyDescent="0.3">
      <c r="A107" s="12" t="s">
        <v>50</v>
      </c>
      <c r="B107" s="26"/>
      <c r="C107" s="26"/>
      <c r="D107" s="26"/>
      <c r="E107" s="26"/>
      <c r="F107" s="26">
        <v>0</v>
      </c>
      <c r="G107" s="26">
        <v>0</v>
      </c>
      <c r="H107" s="26"/>
      <c r="I107" s="26">
        <v>105000</v>
      </c>
      <c r="J107" s="29">
        <f t="shared" si="1"/>
        <v>105000</v>
      </c>
    </row>
    <row r="108" spans="1:10" x14ac:dyDescent="0.3">
      <c r="A108" s="12" t="s">
        <v>28</v>
      </c>
      <c r="B108" s="26"/>
      <c r="C108" s="26"/>
      <c r="D108" s="26"/>
      <c r="E108" s="26"/>
      <c r="F108" s="26">
        <v>0</v>
      </c>
      <c r="G108" s="26">
        <v>0</v>
      </c>
      <c r="H108" s="26"/>
      <c r="I108" s="26"/>
      <c r="J108" s="29">
        <f t="shared" si="1"/>
        <v>0</v>
      </c>
    </row>
    <row r="109" spans="1:10" x14ac:dyDescent="0.3">
      <c r="A109" s="12" t="s">
        <v>51</v>
      </c>
      <c r="B109" s="26"/>
      <c r="C109" s="26"/>
      <c r="D109" s="26"/>
      <c r="E109" s="26"/>
      <c r="F109" s="26">
        <v>0</v>
      </c>
      <c r="G109" s="26">
        <v>0</v>
      </c>
      <c r="H109" s="26"/>
      <c r="I109" s="26">
        <v>45299</v>
      </c>
      <c r="J109" s="29">
        <f t="shared" si="1"/>
        <v>45299</v>
      </c>
    </row>
    <row r="110" spans="1:10" x14ac:dyDescent="0.3">
      <c r="A110" s="12" t="s">
        <v>13</v>
      </c>
      <c r="B110" s="26"/>
      <c r="C110" s="26">
        <v>45741</v>
      </c>
      <c r="D110" s="26"/>
      <c r="E110" s="26"/>
      <c r="F110" s="26">
        <v>0</v>
      </c>
      <c r="G110" s="26">
        <v>0</v>
      </c>
      <c r="H110" s="26"/>
      <c r="I110" s="26"/>
      <c r="J110" s="29">
        <f t="shared" si="1"/>
        <v>45741</v>
      </c>
    </row>
    <row r="111" spans="1:10" x14ac:dyDescent="0.3">
      <c r="A111" s="1" t="s">
        <v>15</v>
      </c>
      <c r="B111" s="26"/>
      <c r="C111" s="26"/>
      <c r="D111" s="26">
        <v>2200</v>
      </c>
      <c r="E111" s="26"/>
      <c r="F111" s="26">
        <v>0</v>
      </c>
      <c r="G111" s="26">
        <v>0</v>
      </c>
      <c r="H111" s="26"/>
      <c r="I111" s="26"/>
      <c r="J111" s="29">
        <f t="shared" si="1"/>
        <v>2200</v>
      </c>
    </row>
    <row r="112" spans="1:10" x14ac:dyDescent="0.3">
      <c r="A112" s="1" t="s">
        <v>73</v>
      </c>
      <c r="B112" s="26"/>
      <c r="C112" s="26"/>
      <c r="D112" s="26"/>
      <c r="E112" s="26"/>
      <c r="F112" s="26">
        <v>10795</v>
      </c>
      <c r="G112" s="26">
        <v>0</v>
      </c>
      <c r="H112" s="26"/>
      <c r="I112" s="26"/>
      <c r="J112" s="29">
        <f t="shared" si="1"/>
        <v>10795</v>
      </c>
    </row>
    <row r="113" spans="1:10" x14ac:dyDescent="0.3">
      <c r="A113" s="1" t="s">
        <v>90</v>
      </c>
      <c r="B113" s="26"/>
      <c r="C113" s="26"/>
      <c r="D113" s="26"/>
      <c r="E113" s="26"/>
      <c r="F113" s="26">
        <v>100864</v>
      </c>
      <c r="G113" s="26">
        <v>29364</v>
      </c>
      <c r="H113" s="26"/>
      <c r="I113" s="26"/>
      <c r="J113" s="29">
        <f t="shared" si="1"/>
        <v>130228</v>
      </c>
    </row>
    <row r="114" spans="1:10" x14ac:dyDescent="0.3">
      <c r="A114" s="1" t="s">
        <v>153</v>
      </c>
      <c r="B114" s="26"/>
      <c r="C114" s="26"/>
      <c r="D114" s="26"/>
      <c r="E114" s="26"/>
      <c r="F114" s="26">
        <v>0</v>
      </c>
      <c r="G114" s="26"/>
      <c r="H114" s="26">
        <v>102722</v>
      </c>
      <c r="I114" s="26"/>
      <c r="J114" s="29">
        <f t="shared" si="1"/>
        <v>102722</v>
      </c>
    </row>
    <row r="115" spans="1:10" x14ac:dyDescent="0.3">
      <c r="A115" s="1" t="s">
        <v>74</v>
      </c>
      <c r="B115" s="26"/>
      <c r="C115" s="26"/>
      <c r="D115" s="26"/>
      <c r="E115" s="26"/>
      <c r="F115" s="26">
        <v>0</v>
      </c>
      <c r="G115" s="26">
        <v>0</v>
      </c>
      <c r="H115" s="26">
        <v>88032</v>
      </c>
      <c r="I115" s="26">
        <v>56500</v>
      </c>
      <c r="J115" s="29">
        <f t="shared" si="1"/>
        <v>144532</v>
      </c>
    </row>
    <row r="116" spans="1:10" x14ac:dyDescent="0.3">
      <c r="A116" s="1"/>
      <c r="B116" s="26"/>
      <c r="C116" s="26"/>
      <c r="D116" s="26"/>
      <c r="E116" s="26"/>
      <c r="F116" s="26"/>
      <c r="G116" s="26"/>
      <c r="H116" s="26"/>
      <c r="I116" s="26"/>
      <c r="J116" s="29">
        <f t="shared" si="1"/>
        <v>0</v>
      </c>
    </row>
    <row r="117" spans="1:10" ht="16.2" x14ac:dyDescent="0.3">
      <c r="A117" s="14" t="s">
        <v>16</v>
      </c>
      <c r="B117" s="26"/>
      <c r="C117" s="26"/>
      <c r="D117" s="26"/>
      <c r="E117" s="26"/>
      <c r="F117" s="26"/>
      <c r="G117" s="26"/>
      <c r="H117" s="26"/>
      <c r="I117" s="26"/>
      <c r="J117" s="29">
        <f t="shared" si="1"/>
        <v>0</v>
      </c>
    </row>
    <row r="118" spans="1:10" x14ac:dyDescent="0.3">
      <c r="A118" s="12" t="s">
        <v>20</v>
      </c>
      <c r="B118" s="26"/>
      <c r="C118" s="26"/>
      <c r="D118" s="26"/>
      <c r="E118" s="26"/>
      <c r="F118" s="26">
        <v>0</v>
      </c>
      <c r="G118" s="26">
        <v>0</v>
      </c>
      <c r="H118" s="26"/>
      <c r="I118" s="26">
        <v>190000</v>
      </c>
      <c r="J118" s="29">
        <f t="shared" si="1"/>
        <v>190000</v>
      </c>
    </row>
    <row r="119" spans="1:10" x14ac:dyDescent="0.3">
      <c r="A119" s="12" t="s">
        <v>109</v>
      </c>
      <c r="B119" s="26"/>
      <c r="C119" s="26"/>
      <c r="D119" s="26"/>
      <c r="E119" s="26"/>
      <c r="F119" s="26"/>
      <c r="G119" s="26">
        <v>84621</v>
      </c>
      <c r="H119" s="26"/>
      <c r="I119" s="26"/>
      <c r="J119" s="29">
        <f t="shared" si="1"/>
        <v>84621</v>
      </c>
    </row>
    <row r="120" spans="1:10" x14ac:dyDescent="0.3">
      <c r="A120" s="12" t="s">
        <v>17</v>
      </c>
      <c r="B120" s="26"/>
      <c r="C120" s="26">
        <v>14201</v>
      </c>
      <c r="D120" s="26"/>
      <c r="E120" s="26"/>
      <c r="F120" s="26"/>
      <c r="G120" s="26">
        <v>0</v>
      </c>
      <c r="H120" s="26"/>
      <c r="I120" s="26"/>
      <c r="J120" s="29">
        <f t="shared" si="1"/>
        <v>14201</v>
      </c>
    </row>
    <row r="121" spans="1:10" ht="31.2" x14ac:dyDescent="0.3">
      <c r="A121" s="12" t="s">
        <v>33</v>
      </c>
      <c r="B121" s="26"/>
      <c r="C121" s="26"/>
      <c r="D121" s="26"/>
      <c r="E121" s="26"/>
      <c r="F121" s="26">
        <v>0</v>
      </c>
      <c r="G121" s="26">
        <v>0</v>
      </c>
      <c r="H121" s="26"/>
      <c r="I121" s="26"/>
      <c r="J121" s="29">
        <f t="shared" si="1"/>
        <v>0</v>
      </c>
    </row>
    <row r="122" spans="1:10" x14ac:dyDescent="0.3">
      <c r="A122" s="12" t="s">
        <v>31</v>
      </c>
      <c r="B122" s="26"/>
      <c r="C122" s="26">
        <v>2144</v>
      </c>
      <c r="D122" s="26">
        <v>84</v>
      </c>
      <c r="E122" s="26">
        <v>58035</v>
      </c>
      <c r="F122" s="26">
        <v>88185</v>
      </c>
      <c r="G122" s="26">
        <v>51</v>
      </c>
      <c r="H122" s="26"/>
      <c r="I122" s="26"/>
      <c r="J122" s="29">
        <f t="shared" si="1"/>
        <v>148499</v>
      </c>
    </row>
    <row r="123" spans="1:10" x14ac:dyDescent="0.3">
      <c r="A123" s="12" t="s">
        <v>85</v>
      </c>
      <c r="B123" s="26"/>
      <c r="C123" s="26"/>
      <c r="D123" s="26"/>
      <c r="E123" s="26"/>
      <c r="F123" s="26">
        <v>0</v>
      </c>
      <c r="G123" s="26">
        <v>0</v>
      </c>
      <c r="H123" s="26"/>
      <c r="I123" s="26">
        <v>71016</v>
      </c>
      <c r="J123" s="29">
        <f t="shared" si="1"/>
        <v>71016</v>
      </c>
    </row>
    <row r="124" spans="1:10" x14ac:dyDescent="0.3">
      <c r="A124" s="12" t="s">
        <v>86</v>
      </c>
      <c r="B124" s="26"/>
      <c r="C124" s="26"/>
      <c r="D124" s="26"/>
      <c r="E124" s="26"/>
      <c r="F124" s="26">
        <v>0</v>
      </c>
      <c r="G124" s="26">
        <v>0</v>
      </c>
      <c r="H124" s="26"/>
      <c r="I124" s="26">
        <v>178000</v>
      </c>
      <c r="J124" s="29">
        <f t="shared" si="1"/>
        <v>178000</v>
      </c>
    </row>
    <row r="125" spans="1:10" x14ac:dyDescent="0.3">
      <c r="A125" s="12" t="s">
        <v>4</v>
      </c>
      <c r="B125" s="26"/>
      <c r="C125" s="26"/>
      <c r="D125" s="26">
        <v>57485</v>
      </c>
      <c r="E125" s="26"/>
      <c r="F125" s="26">
        <v>0</v>
      </c>
      <c r="G125" s="26">
        <v>0</v>
      </c>
      <c r="H125" s="26"/>
      <c r="I125" s="26"/>
      <c r="J125" s="29">
        <f t="shared" si="1"/>
        <v>57485</v>
      </c>
    </row>
    <row r="126" spans="1:10" x14ac:dyDescent="0.3">
      <c r="A126" s="12" t="s">
        <v>18</v>
      </c>
      <c r="B126" s="26"/>
      <c r="C126" s="26">
        <v>9606</v>
      </c>
      <c r="D126" s="26">
        <v>415</v>
      </c>
      <c r="E126" s="26"/>
      <c r="F126" s="26">
        <v>0</v>
      </c>
      <c r="G126" s="26">
        <v>0</v>
      </c>
      <c r="H126" s="26"/>
      <c r="I126" s="26"/>
      <c r="J126" s="29">
        <f t="shared" si="1"/>
        <v>10021</v>
      </c>
    </row>
    <row r="127" spans="1:10" ht="31.2" x14ac:dyDescent="0.3">
      <c r="A127" s="12" t="s">
        <v>19</v>
      </c>
      <c r="B127" s="26"/>
      <c r="C127" s="26"/>
      <c r="D127" s="26"/>
      <c r="E127" s="26"/>
      <c r="F127" s="26">
        <v>32153</v>
      </c>
      <c r="G127" s="26">
        <v>102979</v>
      </c>
      <c r="H127" s="26"/>
      <c r="I127" s="26"/>
      <c r="J127" s="29">
        <f t="shared" si="1"/>
        <v>135132</v>
      </c>
    </row>
    <row r="128" spans="1:10" x14ac:dyDescent="0.3">
      <c r="A128" s="12" t="s">
        <v>142</v>
      </c>
      <c r="B128" s="27"/>
      <c r="C128" s="26"/>
      <c r="D128" s="26"/>
      <c r="E128" s="27"/>
      <c r="F128" s="26">
        <v>0</v>
      </c>
      <c r="G128" s="26">
        <v>0</v>
      </c>
      <c r="H128" s="26">
        <v>0</v>
      </c>
      <c r="I128" s="26">
        <v>180000</v>
      </c>
      <c r="J128" s="29">
        <f t="shared" si="1"/>
        <v>180000</v>
      </c>
    </row>
    <row r="129" spans="1:10" x14ac:dyDescent="0.3">
      <c r="A129" s="12" t="s">
        <v>39</v>
      </c>
      <c r="B129" s="26"/>
      <c r="C129" s="26"/>
      <c r="D129" s="26"/>
      <c r="E129" s="26">
        <v>5080</v>
      </c>
      <c r="F129" s="26">
        <v>0</v>
      </c>
      <c r="G129" s="26">
        <v>0</v>
      </c>
      <c r="H129" s="26"/>
      <c r="I129" s="26"/>
      <c r="J129" s="29">
        <f t="shared" si="1"/>
        <v>5080</v>
      </c>
    </row>
    <row r="130" spans="1:10" x14ac:dyDescent="0.3">
      <c r="A130" s="12" t="s">
        <v>32</v>
      </c>
      <c r="B130" s="26"/>
      <c r="C130" s="26"/>
      <c r="D130" s="26"/>
      <c r="E130" s="26"/>
      <c r="F130" s="26">
        <v>0</v>
      </c>
      <c r="G130" s="26">
        <v>0</v>
      </c>
      <c r="H130" s="26">
        <v>0</v>
      </c>
      <c r="I130" s="26">
        <v>49000</v>
      </c>
      <c r="J130" s="29">
        <f t="shared" si="1"/>
        <v>49000</v>
      </c>
    </row>
    <row r="131" spans="1:10" x14ac:dyDescent="0.3">
      <c r="A131" s="12" t="s">
        <v>5</v>
      </c>
      <c r="B131" s="26"/>
      <c r="C131" s="26"/>
      <c r="D131" s="26"/>
      <c r="E131" s="26"/>
      <c r="F131" s="26">
        <v>0</v>
      </c>
      <c r="G131" s="26">
        <v>0</v>
      </c>
      <c r="H131" s="26">
        <f>57150-57150</f>
        <v>0</v>
      </c>
      <c r="I131" s="26">
        <v>57150</v>
      </c>
      <c r="J131" s="29">
        <f t="shared" si="1"/>
        <v>57150</v>
      </c>
    </row>
    <row r="132" spans="1:10" ht="15.75" customHeight="1" x14ac:dyDescent="0.3">
      <c r="A132" s="12" t="s">
        <v>110</v>
      </c>
      <c r="B132" s="26"/>
      <c r="C132" s="26"/>
      <c r="D132" s="26"/>
      <c r="E132" s="26"/>
      <c r="F132" s="26">
        <v>0</v>
      </c>
      <c r="G132" s="26">
        <v>27936</v>
      </c>
      <c r="H132" s="26"/>
      <c r="I132" s="26"/>
      <c r="J132" s="29">
        <f t="shared" si="1"/>
        <v>27936</v>
      </c>
    </row>
    <row r="133" spans="1:10" ht="15.75" customHeight="1" x14ac:dyDescent="0.3">
      <c r="A133" s="12" t="s">
        <v>111</v>
      </c>
      <c r="B133" s="26"/>
      <c r="C133" s="26"/>
      <c r="D133" s="26"/>
      <c r="E133" s="26"/>
      <c r="F133" s="26">
        <v>0</v>
      </c>
      <c r="G133" s="26">
        <v>127002</v>
      </c>
      <c r="H133" s="26"/>
      <c r="I133" s="26"/>
      <c r="J133" s="29">
        <f t="shared" si="1"/>
        <v>127002</v>
      </c>
    </row>
    <row r="134" spans="1:10" x14ac:dyDescent="0.3">
      <c r="A134" s="12" t="s">
        <v>94</v>
      </c>
      <c r="B134" s="26"/>
      <c r="C134" s="26"/>
      <c r="D134" s="26"/>
      <c r="E134" s="26"/>
      <c r="F134" s="26">
        <v>0</v>
      </c>
      <c r="G134" s="26">
        <v>66581</v>
      </c>
      <c r="H134" s="26"/>
      <c r="I134" s="26"/>
      <c r="J134" s="29">
        <f t="shared" si="1"/>
        <v>66581</v>
      </c>
    </row>
    <row r="135" spans="1:10" ht="18" customHeight="1" x14ac:dyDescent="0.3">
      <c r="A135" s="12" t="s">
        <v>112</v>
      </c>
      <c r="B135" s="26"/>
      <c r="C135" s="26"/>
      <c r="D135" s="26"/>
      <c r="E135" s="26"/>
      <c r="F135" s="26"/>
      <c r="G135" s="26">
        <v>0</v>
      </c>
      <c r="H135" s="26"/>
      <c r="I135" s="26">
        <v>20000</v>
      </c>
      <c r="J135" s="29">
        <f t="shared" ref="J135:J161" si="3">SUM(B135:I135)</f>
        <v>20000</v>
      </c>
    </row>
    <row r="136" spans="1:10" x14ac:dyDescent="0.3">
      <c r="A136" s="12" t="s">
        <v>124</v>
      </c>
      <c r="B136" s="26"/>
      <c r="C136" s="26"/>
      <c r="D136" s="26"/>
      <c r="E136" s="26"/>
      <c r="F136" s="26">
        <v>0</v>
      </c>
      <c r="G136" s="26">
        <v>24210</v>
      </c>
      <c r="H136" s="26"/>
      <c r="I136" s="26"/>
      <c r="J136" s="29">
        <f t="shared" si="3"/>
        <v>24210</v>
      </c>
    </row>
    <row r="137" spans="1:10" x14ac:dyDescent="0.3">
      <c r="A137" s="12" t="s">
        <v>125</v>
      </c>
      <c r="B137" s="26"/>
      <c r="C137" s="26"/>
      <c r="D137" s="26"/>
      <c r="E137" s="26"/>
      <c r="F137" s="26"/>
      <c r="G137" s="26">
        <v>125147</v>
      </c>
      <c r="H137" s="26"/>
      <c r="I137" s="26"/>
      <c r="J137" s="29">
        <f t="shared" si="3"/>
        <v>125147</v>
      </c>
    </row>
    <row r="138" spans="1:10" ht="31.2" x14ac:dyDescent="0.3">
      <c r="A138" s="1" t="s">
        <v>96</v>
      </c>
      <c r="B138" s="26"/>
      <c r="C138" s="26"/>
      <c r="D138" s="26">
        <v>2000</v>
      </c>
      <c r="E138" s="26">
        <v>3000</v>
      </c>
      <c r="F138" s="26">
        <v>0</v>
      </c>
      <c r="G138" s="26">
        <v>193260</v>
      </c>
      <c r="H138" s="26"/>
      <c r="I138" s="26"/>
      <c r="J138" s="29">
        <f t="shared" si="3"/>
        <v>198260</v>
      </c>
    </row>
    <row r="139" spans="1:10" ht="31.2" x14ac:dyDescent="0.3">
      <c r="A139" s="1" t="s">
        <v>40</v>
      </c>
      <c r="B139" s="26"/>
      <c r="C139" s="26">
        <v>731</v>
      </c>
      <c r="D139" s="26">
        <v>29</v>
      </c>
      <c r="E139" s="26">
        <v>17</v>
      </c>
      <c r="F139" s="26">
        <v>111937</v>
      </c>
      <c r="G139" s="26">
        <v>27657</v>
      </c>
      <c r="H139" s="26"/>
      <c r="I139" s="26"/>
      <c r="J139" s="29">
        <f t="shared" si="3"/>
        <v>140371</v>
      </c>
    </row>
    <row r="140" spans="1:10" ht="31.2" x14ac:dyDescent="0.3">
      <c r="A140" s="12" t="s">
        <v>41</v>
      </c>
      <c r="B140" s="26"/>
      <c r="C140" s="26"/>
      <c r="D140" s="26"/>
      <c r="E140" s="26"/>
      <c r="F140" s="26">
        <v>8489</v>
      </c>
      <c r="G140" s="26">
        <v>25168</v>
      </c>
      <c r="H140" s="26"/>
      <c r="I140" s="26"/>
      <c r="J140" s="29">
        <f t="shared" si="3"/>
        <v>33657</v>
      </c>
    </row>
    <row r="141" spans="1:10" x14ac:dyDescent="0.3">
      <c r="A141" s="12" t="s">
        <v>78</v>
      </c>
      <c r="B141" s="26"/>
      <c r="C141" s="26"/>
      <c r="D141" s="26"/>
      <c r="E141" s="26"/>
      <c r="F141" s="26">
        <v>0</v>
      </c>
      <c r="G141" s="26">
        <v>0</v>
      </c>
      <c r="H141" s="26">
        <v>0</v>
      </c>
      <c r="I141" s="26">
        <v>35000</v>
      </c>
      <c r="J141" s="29">
        <f t="shared" si="3"/>
        <v>35000</v>
      </c>
    </row>
    <row r="142" spans="1:10" x14ac:dyDescent="0.3">
      <c r="A142" s="38" t="s">
        <v>150</v>
      </c>
      <c r="B142" s="39"/>
      <c r="C142" s="39"/>
      <c r="D142" s="39"/>
      <c r="E142" s="39"/>
      <c r="F142" s="39"/>
      <c r="G142" s="39"/>
      <c r="H142" s="39">
        <f>5080+420</f>
        <v>5500</v>
      </c>
      <c r="I142" s="39"/>
      <c r="J142" s="29">
        <f t="shared" si="3"/>
        <v>5500</v>
      </c>
    </row>
    <row r="143" spans="1:10" ht="16.2" thickBot="1" x14ac:dyDescent="0.35">
      <c r="A143" s="15" t="s">
        <v>3</v>
      </c>
      <c r="B143" s="30"/>
      <c r="C143" s="30">
        <v>694</v>
      </c>
      <c r="D143" s="30">
        <v>334</v>
      </c>
      <c r="E143" s="30">
        <v>106838</v>
      </c>
      <c r="F143" s="30">
        <v>2038</v>
      </c>
      <c r="G143" s="30">
        <v>0</v>
      </c>
      <c r="H143" s="30"/>
      <c r="I143" s="30"/>
      <c r="J143" s="29">
        <f t="shared" si="3"/>
        <v>109904</v>
      </c>
    </row>
    <row r="144" spans="1:10" ht="22.5" customHeight="1" thickBot="1" x14ac:dyDescent="0.35">
      <c r="A144" s="6" t="s">
        <v>26</v>
      </c>
      <c r="B144" s="31">
        <f t="shared" ref="B144:G144" si="4">SUM(B81:B143)</f>
        <v>2540</v>
      </c>
      <c r="C144" s="31">
        <f t="shared" si="4"/>
        <v>456985</v>
      </c>
      <c r="D144" s="31">
        <f t="shared" si="4"/>
        <v>63297</v>
      </c>
      <c r="E144" s="31">
        <f t="shared" si="4"/>
        <v>175235</v>
      </c>
      <c r="F144" s="31">
        <f t="shared" si="4"/>
        <v>415148</v>
      </c>
      <c r="G144" s="31">
        <f t="shared" si="4"/>
        <v>1488356</v>
      </c>
      <c r="H144" s="31">
        <f>SUM(H81:H143)</f>
        <v>286413</v>
      </c>
      <c r="I144" s="31">
        <f t="shared" ref="I144:J144" si="5">SUM(I81:I143)</f>
        <v>1792747</v>
      </c>
      <c r="J144" s="31">
        <f t="shared" si="5"/>
        <v>4680721</v>
      </c>
    </row>
    <row r="145" spans="1:10" ht="31.2" x14ac:dyDescent="0.3">
      <c r="A145" s="5" t="s">
        <v>55</v>
      </c>
      <c r="B145" s="29"/>
      <c r="C145" s="29"/>
      <c r="D145" s="29"/>
      <c r="E145" s="29"/>
      <c r="F145" s="25"/>
      <c r="G145" s="25"/>
      <c r="H145" s="29"/>
      <c r="I145" s="29"/>
      <c r="J145" s="29">
        <f t="shared" si="3"/>
        <v>0</v>
      </c>
    </row>
    <row r="146" spans="1:10" x14ac:dyDescent="0.3">
      <c r="A146" s="3" t="s">
        <v>42</v>
      </c>
      <c r="B146" s="26"/>
      <c r="C146" s="26"/>
      <c r="D146" s="26"/>
      <c r="E146" s="26">
        <v>3100</v>
      </c>
      <c r="F146" s="26">
        <v>28300</v>
      </c>
      <c r="G146" s="26">
        <v>0</v>
      </c>
      <c r="H146" s="26"/>
      <c r="I146" s="26"/>
      <c r="J146" s="29">
        <f t="shared" si="3"/>
        <v>31400</v>
      </c>
    </row>
    <row r="147" spans="1:10" x14ac:dyDescent="0.3">
      <c r="A147" s="3" t="s">
        <v>113</v>
      </c>
      <c r="B147" s="26"/>
      <c r="C147" s="26"/>
      <c r="D147" s="26"/>
      <c r="E147" s="26"/>
      <c r="F147" s="26">
        <v>0</v>
      </c>
      <c r="G147" s="26">
        <v>0</v>
      </c>
      <c r="H147" s="26">
        <f>458000-120500</f>
        <v>337500</v>
      </c>
      <c r="I147" s="26"/>
      <c r="J147" s="29">
        <f t="shared" si="3"/>
        <v>337500</v>
      </c>
    </row>
    <row r="148" spans="1:10" x14ac:dyDescent="0.3">
      <c r="A148" s="12" t="s">
        <v>82</v>
      </c>
      <c r="B148" s="26"/>
      <c r="C148" s="26"/>
      <c r="D148" s="26"/>
      <c r="E148" s="26">
        <v>187423</v>
      </c>
      <c r="F148" s="26">
        <v>26027</v>
      </c>
      <c r="G148" s="26">
        <v>0</v>
      </c>
      <c r="H148" s="26"/>
      <c r="I148" s="26"/>
      <c r="J148" s="29">
        <f t="shared" si="3"/>
        <v>213450</v>
      </c>
    </row>
    <row r="149" spans="1:10" x14ac:dyDescent="0.3">
      <c r="A149" s="12" t="s">
        <v>43</v>
      </c>
      <c r="B149" s="26"/>
      <c r="C149" s="26"/>
      <c r="D149" s="26"/>
      <c r="E149" s="26">
        <v>2400</v>
      </c>
      <c r="F149" s="26">
        <v>0</v>
      </c>
      <c r="G149" s="26">
        <v>0</v>
      </c>
      <c r="H149" s="26"/>
      <c r="I149" s="26"/>
      <c r="J149" s="29">
        <f t="shared" si="3"/>
        <v>2400</v>
      </c>
    </row>
    <row r="150" spans="1:10" x14ac:dyDescent="0.3">
      <c r="A150" s="12" t="s">
        <v>72</v>
      </c>
      <c r="B150" s="26"/>
      <c r="C150" s="26"/>
      <c r="D150" s="26"/>
      <c r="E150" s="26"/>
      <c r="F150" s="26">
        <v>130950</v>
      </c>
      <c r="G150" s="26">
        <v>127389</v>
      </c>
      <c r="H150" s="26"/>
      <c r="I150" s="26"/>
      <c r="J150" s="29">
        <f t="shared" si="3"/>
        <v>258339</v>
      </c>
    </row>
    <row r="151" spans="1:10" ht="16.2" thickBot="1" x14ac:dyDescent="0.35">
      <c r="A151" s="15" t="s">
        <v>114</v>
      </c>
      <c r="B151" s="30"/>
      <c r="C151" s="30"/>
      <c r="D151" s="30"/>
      <c r="E151" s="30"/>
      <c r="F151" s="30">
        <v>228177</v>
      </c>
      <c r="G151" s="30">
        <v>342561</v>
      </c>
      <c r="H151" s="30">
        <f>220000+189756</f>
        <v>409756</v>
      </c>
      <c r="I151" s="30"/>
      <c r="J151" s="29">
        <f t="shared" si="3"/>
        <v>980494</v>
      </c>
    </row>
    <row r="152" spans="1:10" ht="31.8" thickBot="1" x14ac:dyDescent="0.35">
      <c r="A152" s="6" t="s">
        <v>56</v>
      </c>
      <c r="B152" s="31">
        <f>SUM(B145:B151)</f>
        <v>0</v>
      </c>
      <c r="C152" s="31">
        <f t="shared" ref="C152:G152" si="6">SUM(C145:C151)</f>
        <v>0</v>
      </c>
      <c r="D152" s="31">
        <f t="shared" si="6"/>
        <v>0</v>
      </c>
      <c r="E152" s="31">
        <f t="shared" si="6"/>
        <v>192923</v>
      </c>
      <c r="F152" s="31">
        <f t="shared" si="6"/>
        <v>413454</v>
      </c>
      <c r="G152" s="31">
        <f t="shared" si="6"/>
        <v>469950</v>
      </c>
      <c r="H152" s="31">
        <f>SUM(H145:H151)</f>
        <v>747256</v>
      </c>
      <c r="I152" s="31">
        <f t="shared" ref="I152:J152" si="7">SUM(I145:I151)</f>
        <v>0</v>
      </c>
      <c r="J152" s="31">
        <f t="shared" si="7"/>
        <v>1823583</v>
      </c>
    </row>
    <row r="153" spans="1:10" ht="16.2" thickBot="1" x14ac:dyDescent="0.35">
      <c r="A153" s="13"/>
      <c r="B153" s="28"/>
      <c r="C153" s="28"/>
      <c r="D153" s="28"/>
      <c r="E153" s="28"/>
      <c r="F153" s="36"/>
      <c r="G153" s="36"/>
      <c r="H153" s="28"/>
      <c r="I153" s="28"/>
      <c r="J153" s="29">
        <f t="shared" si="3"/>
        <v>0</v>
      </c>
    </row>
    <row r="154" spans="1:10" ht="21" customHeight="1" thickBot="1" x14ac:dyDescent="0.35">
      <c r="A154" s="16" t="s">
        <v>84</v>
      </c>
      <c r="B154" s="28">
        <f t="shared" ref="B154:J154" si="8">B79+B144+B152</f>
        <v>460739</v>
      </c>
      <c r="C154" s="28">
        <f t="shared" si="8"/>
        <v>947332</v>
      </c>
      <c r="D154" s="28">
        <f t="shared" si="8"/>
        <v>1333725</v>
      </c>
      <c r="E154" s="28">
        <f t="shared" si="8"/>
        <v>1458831</v>
      </c>
      <c r="F154" s="28">
        <f t="shared" si="8"/>
        <v>1621078</v>
      </c>
      <c r="G154" s="28">
        <f t="shared" si="8"/>
        <v>4331478.8</v>
      </c>
      <c r="H154" s="28">
        <f t="shared" si="8"/>
        <v>4137963</v>
      </c>
      <c r="I154" s="28">
        <f t="shared" si="8"/>
        <v>2002995</v>
      </c>
      <c r="J154" s="28">
        <f t="shared" si="8"/>
        <v>16294141.800000001</v>
      </c>
    </row>
    <row r="155" spans="1:10" x14ac:dyDescent="0.3">
      <c r="A155" s="17"/>
      <c r="B155" s="25"/>
      <c r="C155" s="25"/>
      <c r="D155" s="25"/>
      <c r="E155" s="25"/>
      <c r="F155" s="25"/>
      <c r="G155" s="25"/>
      <c r="H155" s="25"/>
      <c r="I155" s="25"/>
      <c r="J155" s="29">
        <f t="shared" si="3"/>
        <v>0</v>
      </c>
    </row>
    <row r="156" spans="1:10" x14ac:dyDescent="0.3">
      <c r="A156" s="2" t="s">
        <v>59</v>
      </c>
      <c r="B156" s="27"/>
      <c r="C156" s="27"/>
      <c r="D156" s="27"/>
      <c r="E156" s="27"/>
      <c r="F156" s="26"/>
      <c r="G156" s="26"/>
      <c r="H156" s="27"/>
      <c r="I156" s="27"/>
      <c r="J156" s="29">
        <f t="shared" si="3"/>
        <v>0</v>
      </c>
    </row>
    <row r="157" spans="1:10" x14ac:dyDescent="0.3">
      <c r="A157" s="3" t="s">
        <v>52</v>
      </c>
      <c r="B157" s="26">
        <v>50000</v>
      </c>
      <c r="C157" s="26">
        <v>10000</v>
      </c>
      <c r="D157" s="26">
        <v>40000</v>
      </c>
      <c r="E157" s="26">
        <v>30000</v>
      </c>
      <c r="F157" s="26">
        <v>35500</v>
      </c>
      <c r="G157" s="26">
        <f>22391+30294</f>
        <v>52685</v>
      </c>
      <c r="H157" s="26">
        <f>35000+4550</f>
        <v>39550</v>
      </c>
      <c r="I157" s="26">
        <v>20000</v>
      </c>
      <c r="J157" s="29">
        <f t="shared" si="3"/>
        <v>277735</v>
      </c>
    </row>
    <row r="158" spans="1:10" x14ac:dyDescent="0.3">
      <c r="A158" s="3" t="s">
        <v>53</v>
      </c>
      <c r="B158" s="26"/>
      <c r="C158" s="26"/>
      <c r="D158" s="26"/>
      <c r="E158" s="26">
        <v>77000</v>
      </c>
      <c r="F158" s="26">
        <v>45000</v>
      </c>
      <c r="G158" s="26">
        <f>101297+12619+18301+6865+33548+22057+939</f>
        <v>195626</v>
      </c>
      <c r="H158" s="26">
        <f>76000+152000</f>
        <v>228000</v>
      </c>
      <c r="I158" s="26">
        <v>77000</v>
      </c>
      <c r="J158" s="29">
        <f t="shared" si="3"/>
        <v>622626</v>
      </c>
    </row>
    <row r="159" spans="1:10" x14ac:dyDescent="0.3">
      <c r="A159" s="3" t="s">
        <v>54</v>
      </c>
      <c r="B159" s="26"/>
      <c r="C159" s="26"/>
      <c r="D159" s="26"/>
      <c r="E159" s="26">
        <v>5000</v>
      </c>
      <c r="F159" s="26"/>
      <c r="G159" s="26"/>
      <c r="H159" s="26"/>
      <c r="I159" s="26">
        <v>20000</v>
      </c>
      <c r="J159" s="29">
        <f t="shared" si="3"/>
        <v>25000</v>
      </c>
    </row>
    <row r="160" spans="1:10" ht="16.2" thickBot="1" x14ac:dyDescent="0.35">
      <c r="A160" s="4" t="s">
        <v>60</v>
      </c>
      <c r="B160" s="33">
        <f>SUM(B157:B159)</f>
        <v>50000</v>
      </c>
      <c r="C160" s="33">
        <f t="shared" ref="C160:G160" si="9">SUM(C157:C159)</f>
        <v>10000</v>
      </c>
      <c r="D160" s="33">
        <f t="shared" si="9"/>
        <v>40000</v>
      </c>
      <c r="E160" s="33">
        <f t="shared" si="9"/>
        <v>112000</v>
      </c>
      <c r="F160" s="33">
        <f t="shared" si="9"/>
        <v>80500</v>
      </c>
      <c r="G160" s="33">
        <f t="shared" si="9"/>
        <v>248311</v>
      </c>
      <c r="H160" s="33">
        <f>SUM(H157:H159)</f>
        <v>267550</v>
      </c>
      <c r="I160" s="33">
        <f t="shared" ref="I160:J160" si="10">SUM(I157:I159)</f>
        <v>117000</v>
      </c>
      <c r="J160" s="33">
        <f t="shared" si="10"/>
        <v>925361</v>
      </c>
    </row>
    <row r="161" spans="1:10" ht="16.2" thickBot="1" x14ac:dyDescent="0.35">
      <c r="A161" s="6"/>
      <c r="B161" s="31"/>
      <c r="C161" s="31"/>
      <c r="D161" s="31"/>
      <c r="E161" s="31"/>
      <c r="F161" s="31"/>
      <c r="G161" s="31"/>
      <c r="H161" s="31"/>
      <c r="I161" s="31"/>
      <c r="J161" s="29">
        <f t="shared" si="3"/>
        <v>0</v>
      </c>
    </row>
    <row r="162" spans="1:10" ht="21.75" customHeight="1" thickBot="1" x14ac:dyDescent="0.35">
      <c r="A162" s="37" t="s">
        <v>0</v>
      </c>
      <c r="B162" s="28">
        <f>B154+B160</f>
        <v>510739</v>
      </c>
      <c r="C162" s="28">
        <f t="shared" ref="C162:G162" si="11">C154+C160</f>
        <v>957332</v>
      </c>
      <c r="D162" s="28">
        <f t="shared" si="11"/>
        <v>1373725</v>
      </c>
      <c r="E162" s="28">
        <f t="shared" si="11"/>
        <v>1570831</v>
      </c>
      <c r="F162" s="28">
        <f t="shared" si="11"/>
        <v>1701578</v>
      </c>
      <c r="G162" s="28">
        <f t="shared" si="11"/>
        <v>4579789.8</v>
      </c>
      <c r="H162" s="28">
        <f>H154+H160</f>
        <v>4405513</v>
      </c>
      <c r="I162" s="28">
        <f t="shared" ref="I162:J162" si="12">I154+I160</f>
        <v>2119995</v>
      </c>
      <c r="J162" s="28">
        <f t="shared" si="12"/>
        <v>17219502.800000001</v>
      </c>
    </row>
    <row r="163" spans="1:10" x14ac:dyDescent="0.3">
      <c r="A163" s="7"/>
    </row>
    <row r="164" spans="1:10" x14ac:dyDescent="0.3">
      <c r="A164" s="46"/>
      <c r="B164" s="20"/>
      <c r="C164" s="20"/>
      <c r="D164" s="20"/>
      <c r="E164" s="20"/>
      <c r="F164" s="35"/>
      <c r="G164" s="35"/>
      <c r="H164" s="20"/>
      <c r="I164" s="20"/>
    </row>
    <row r="165" spans="1:10" x14ac:dyDescent="0.3">
      <c r="A165" s="8"/>
      <c r="B165" s="20"/>
      <c r="C165" s="20"/>
      <c r="D165" s="20"/>
      <c r="E165" s="20"/>
      <c r="F165" s="35"/>
      <c r="G165" s="35"/>
      <c r="H165" s="20"/>
      <c r="I165" s="35"/>
      <c r="J165" s="35"/>
    </row>
    <row r="166" spans="1:10" x14ac:dyDescent="0.3">
      <c r="I166" s="20"/>
    </row>
    <row r="167" spans="1:10" x14ac:dyDescent="0.3">
      <c r="H167" s="34"/>
      <c r="I167" s="20"/>
    </row>
    <row r="168" spans="1:10" x14ac:dyDescent="0.3">
      <c r="I168" s="20"/>
    </row>
    <row r="169" spans="1:10" x14ac:dyDescent="0.3">
      <c r="I169" s="20"/>
    </row>
    <row r="170" spans="1:10" x14ac:dyDescent="0.3">
      <c r="I170" s="20"/>
    </row>
  </sheetData>
  <mergeCells count="2">
    <mergeCell ref="A2:J3"/>
    <mergeCell ref="A1:J1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65" orientation="landscape" r:id="rId1"/>
  <headerFooter alignWithMargins="0"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Erzsébet Terv</vt:lpstr>
      <vt:lpstr>'Erzsébet Terv'!Nyomtatási_cím</vt:lpstr>
      <vt:lpstr>'Erzsébet Terv'!Nyomtatási_terület</vt:lpstr>
    </vt:vector>
  </TitlesOfParts>
  <Company>magánszemély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Lantos Péter</dc:creator>
  <cp:lastModifiedBy>Dr. Máté Katalin</cp:lastModifiedBy>
  <cp:lastPrinted>2015-09-01T10:00:36Z</cp:lastPrinted>
  <dcterms:created xsi:type="dcterms:W3CDTF">2011-11-13T20:26:27Z</dcterms:created>
  <dcterms:modified xsi:type="dcterms:W3CDTF">2015-09-01T16:21:54Z</dcterms:modified>
</cp:coreProperties>
</file>