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Átrendezett" sheetId="7" r:id="rId1"/>
  </sheets>
  <definedNames>
    <definedName name="_xlnm.Print_Area" localSheetId="0">Átrendezett!$A$1:$Q$51</definedName>
  </definedNames>
  <calcPr calcId="145621"/>
</workbook>
</file>

<file path=xl/calcChain.xml><?xml version="1.0" encoding="utf-8"?>
<calcChain xmlns="http://schemas.openxmlformats.org/spreadsheetml/2006/main">
  <c r="N47" i="7" l="1"/>
  <c r="M47" i="7"/>
  <c r="L47" i="7"/>
  <c r="F13" i="7" l="1"/>
  <c r="E37" i="7"/>
  <c r="F37" i="7"/>
  <c r="G37" i="7"/>
  <c r="D37" i="7"/>
  <c r="D19" i="7"/>
  <c r="D30" i="7"/>
  <c r="D22" i="7"/>
  <c r="D31" i="7" l="1"/>
  <c r="D23" i="7"/>
  <c r="D28" i="7"/>
  <c r="D26" i="7"/>
  <c r="D27" i="7"/>
  <c r="D25" i="7"/>
  <c r="F18" i="7"/>
  <c r="F20" i="7" s="1"/>
  <c r="D18" i="7"/>
  <c r="D14" i="7"/>
  <c r="D15" i="7"/>
  <c r="D20" i="7"/>
  <c r="D45" i="7"/>
  <c r="L25" i="7"/>
  <c r="L23" i="7"/>
  <c r="L14" i="7"/>
  <c r="N50" i="7"/>
  <c r="N42" i="7"/>
  <c r="N41" i="7"/>
  <c r="N33" i="7"/>
  <c r="N30" i="7"/>
  <c r="L41" i="7"/>
  <c r="L42" i="7" s="1"/>
  <c r="L50" i="7"/>
  <c r="F50" i="7"/>
  <c r="F41" i="7"/>
  <c r="F42" i="7" s="1"/>
  <c r="F31" i="7"/>
  <c r="F12" i="7"/>
  <c r="D12" i="7"/>
  <c r="D41" i="7"/>
  <c r="D50" i="7"/>
  <c r="F33" i="7" l="1"/>
  <c r="F43" i="7" s="1"/>
  <c r="F51" i="7" s="1"/>
  <c r="N43" i="7"/>
  <c r="N51" i="7" s="1"/>
  <c r="D33" i="7"/>
  <c r="D43" i="7" s="1"/>
  <c r="D51" i="7" s="1"/>
  <c r="L30" i="7"/>
  <c r="L33" i="7" s="1"/>
  <c r="L43" i="7" s="1"/>
  <c r="L51" i="7" s="1"/>
  <c r="D42" i="7"/>
  <c r="G34" i="7" l="1"/>
  <c r="G26" i="7"/>
  <c r="G22" i="7"/>
  <c r="M33" i="7" l="1"/>
  <c r="P14" i="7" l="1"/>
  <c r="G50" i="7" l="1"/>
  <c r="E50" i="7"/>
  <c r="H47" i="7"/>
  <c r="H45" i="7"/>
  <c r="E12" i="7" l="1"/>
  <c r="E18" i="7"/>
  <c r="E20" i="7" s="1"/>
  <c r="E31" i="7"/>
  <c r="E41" i="7"/>
  <c r="E42" i="7"/>
  <c r="E33" i="7" l="1"/>
  <c r="E43" i="7" s="1"/>
  <c r="H49" i="7" l="1"/>
  <c r="E51" i="7" l="1"/>
  <c r="H13" i="7" l="1"/>
  <c r="P19" i="7" l="1"/>
  <c r="M30" i="7"/>
  <c r="O30" i="7" l="1"/>
  <c r="O33" i="7" s="1"/>
  <c r="P30" i="7" l="1"/>
  <c r="H32" i="7"/>
  <c r="G31" i="7" l="1"/>
  <c r="H31" i="7" s="1"/>
  <c r="O50" i="7" l="1"/>
  <c r="M50" i="7"/>
  <c r="P49" i="7"/>
  <c r="P47" i="7"/>
  <c r="P45" i="7"/>
  <c r="P44" i="7"/>
  <c r="H48" i="7"/>
  <c r="M41" i="7"/>
  <c r="M42" i="7" s="1"/>
  <c r="G41" i="7"/>
  <c r="G42" i="7" s="1"/>
  <c r="P40" i="7"/>
  <c r="H40" i="7"/>
  <c r="P39" i="7"/>
  <c r="H39" i="7"/>
  <c r="P38" i="7"/>
  <c r="P37" i="7"/>
  <c r="P35" i="7"/>
  <c r="H35" i="7"/>
  <c r="P34" i="7"/>
  <c r="H34" i="7"/>
  <c r="H30" i="7"/>
  <c r="H28" i="7"/>
  <c r="P25" i="7"/>
  <c r="H27" i="7"/>
  <c r="P23" i="7"/>
  <c r="H26" i="7"/>
  <c r="P17" i="7"/>
  <c r="H25" i="7"/>
  <c r="P15" i="7"/>
  <c r="H24" i="7"/>
  <c r="P12" i="7"/>
  <c r="H23" i="7"/>
  <c r="P10" i="7"/>
  <c r="H22" i="7"/>
  <c r="H19" i="7"/>
  <c r="H17" i="7"/>
  <c r="H16" i="7"/>
  <c r="G18" i="7"/>
  <c r="H14" i="7"/>
  <c r="H11" i="7"/>
  <c r="H10" i="7"/>
  <c r="H9" i="7"/>
  <c r="Q50" i="7" l="1"/>
  <c r="H41" i="7"/>
  <c r="P50" i="7"/>
  <c r="H18" i="7"/>
  <c r="P27" i="7"/>
  <c r="H15" i="7"/>
  <c r="H50" i="7"/>
  <c r="G12" i="7"/>
  <c r="G20" i="7"/>
  <c r="H20" i="7" s="1"/>
  <c r="H42" i="7"/>
  <c r="O41" i="7"/>
  <c r="G33" i="7" l="1"/>
  <c r="P41" i="7"/>
  <c r="O42" i="7"/>
  <c r="Q42" i="7" s="1"/>
  <c r="H37" i="7"/>
  <c r="H12" i="7"/>
  <c r="G43" i="7" l="1"/>
  <c r="G51" i="7" s="1"/>
  <c r="H33" i="7"/>
  <c r="P42" i="7"/>
  <c r="H43" i="7" l="1"/>
  <c r="H51" i="7"/>
  <c r="Q33" i="7" l="1"/>
  <c r="M43" i="7"/>
  <c r="M51" i="7" s="1"/>
  <c r="P33" i="7" l="1"/>
  <c r="O43" i="7"/>
  <c r="Q43" i="7" s="1"/>
  <c r="O51" i="7" l="1"/>
  <c r="P43" i="7"/>
  <c r="P51" i="7" l="1"/>
  <c r="Q51" i="7"/>
</calcChain>
</file>

<file path=xl/sharedStrings.xml><?xml version="1.0" encoding="utf-8"?>
<sst xmlns="http://schemas.openxmlformats.org/spreadsheetml/2006/main" count="154" uniqueCount="146">
  <si>
    <t>K1</t>
  </si>
  <si>
    <t>Személyi jutattások</t>
  </si>
  <si>
    <t>K2</t>
  </si>
  <si>
    <t>K3</t>
  </si>
  <si>
    <t>Dologi kiadások</t>
  </si>
  <si>
    <t>K4</t>
  </si>
  <si>
    <t>Ellátottak pénzbeli juttatásai</t>
  </si>
  <si>
    <t>Egyéb működési célú kiadások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</si>
  <si>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</si>
  <si>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</si>
  <si>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</si>
  <si>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</si>
  <si>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</si>
  <si>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</si>
  <si>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</si>
  <si>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</si>
  <si>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Egyéb felhalmozási célú kiadások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</si>
  <si>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</si>
  <si>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</si>
  <si>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</si>
  <si>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</si>
  <si>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</si>
  <si>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</si>
  <si>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</si>
  <si>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</si>
  <si>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Finanszírozási kiadások</t>
  </si>
  <si>
    <t>K9111</t>
  </si>
  <si>
    <t>Hosszú lejáratú hitelek, kölcsönök törlesztése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</si>
  <si>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</si>
  <si>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</si>
  <si>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</si>
  <si>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</si>
  <si>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</si>
  <si>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</si>
  <si>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</si>
  <si>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</si>
  <si>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</si>
  <si>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</si>
  <si>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Működési célú támogatások államháztartáson belülről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</si>
  <si>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</si>
  <si>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</si>
  <si>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</si>
  <si>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</si>
  <si>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</si>
  <si>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</si>
  <si>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</si>
  <si>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</si>
  <si>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</si>
  <si>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 xml:space="preserve">Termékek és szolgáltatások adói </t>
  </si>
  <si>
    <t>B36</t>
  </si>
  <si>
    <t>Egyéb közhatalmi bevételek</t>
  </si>
  <si>
    <t>B3</t>
  </si>
  <si>
    <t>Közhatalmi bevételek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</si>
  <si>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</si>
  <si>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</si>
  <si>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</si>
  <si>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</si>
  <si>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</si>
  <si>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</si>
  <si>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</si>
  <si>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</si>
  <si>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</si>
  <si>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</si>
  <si>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</si>
  <si>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</si>
  <si>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</si>
  <si>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Kamatbevételek</t>
  </si>
  <si>
    <t>Egyéb működési bevételek</t>
  </si>
  <si>
    <t>B4</t>
  </si>
  <si>
    <t>Működési bevételek</t>
  </si>
  <si>
    <t>B52</t>
  </si>
  <si>
    <t>Ingatlanok értékesítése</t>
  </si>
  <si>
    <t>B5</t>
  </si>
  <si>
    <t>Felhalmozási bevételek</t>
  </si>
  <si>
    <t>B63 (=B6)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</si>
  <si>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</si>
  <si>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</si>
  <si>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</si>
  <si>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</si>
  <si>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Felhalmozási célú átvett pénzeszközök</t>
  </si>
  <si>
    <t>B1-B7</t>
  </si>
  <si>
    <t>Költségvetési bevételek összesen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</si>
  <si>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</si>
  <si>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</si>
  <si>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</si>
  <si>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</si>
  <si>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</si>
  <si>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Belföldi finanszírozás bevételei</t>
  </si>
  <si>
    <t>Bevételek összesen</t>
  </si>
  <si>
    <t>K1-K5</t>
  </si>
  <si>
    <t>K6-K8</t>
  </si>
  <si>
    <t>K1-K8</t>
  </si>
  <si>
    <t>Rovatrend</t>
  </si>
  <si>
    <t>Megnevezés</t>
  </si>
  <si>
    <t>Működési kiadások összesen</t>
  </si>
  <si>
    <t>Felhalmozási kiadások összesen</t>
  </si>
  <si>
    <t>Költségvetési kiadások mindösszesen</t>
  </si>
  <si>
    <t>Kiadások mindösszesen</t>
  </si>
  <si>
    <t xml:space="preserve">Egyéb működési célú támogatások államháztartáson </t>
  </si>
  <si>
    <t>belülre</t>
  </si>
  <si>
    <t>kívülre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</si>
  <si>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</si>
  <si>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</si>
  <si>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</si>
  <si>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</si>
  <si>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Működési bevételek mindösszesen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</si>
  <si>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</si>
  <si>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</si>
  <si>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</si>
  <si>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</si>
  <si>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</si>
  <si>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</si>
  <si>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Felhalmozási bevételek összesen</t>
  </si>
  <si>
    <t>B8191</t>
  </si>
  <si>
    <t>Hosszú lejáratú tulajdonosi kölcsönök bevételei</t>
  </si>
  <si>
    <t>B74</t>
  </si>
  <si>
    <t>B75</t>
  </si>
  <si>
    <t>2015. évi tervezett előirányzat</t>
  </si>
  <si>
    <t>2014. évi eredeti előirányzat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</si>
  <si>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</si>
  <si>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</si>
  <si>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</si>
  <si>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</si>
  <si>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</si>
  <si>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</si>
  <si>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Betétek megszüntetése</t>
  </si>
  <si>
    <t>K352</t>
  </si>
  <si>
    <t>ebből: fordított áfa</t>
  </si>
  <si>
    <t>B53</t>
  </si>
  <si>
    <t>Tárgyi eszköz értékesítés</t>
  </si>
  <si>
    <t>2013. évi
teljesítés</t>
  </si>
  <si>
    <t>2014. évi
várható
teljesítés</t>
  </si>
  <si>
    <t>B401</t>
  </si>
  <si>
    <t>Készletérétkesítés ellenértéke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</si>
  <si>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</si>
  <si>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</si>
  <si>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</si>
  <si>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</si>
  <si>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</si>
  <si>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</si>
  <si>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Változás
(7-5)</t>
  </si>
  <si>
    <t>Változás
(15-13)</t>
  </si>
  <si>
    <t>B411</t>
  </si>
  <si>
    <t>2015. évi egyenleg
(15-7)</t>
  </si>
  <si>
    <t>Központi, irányító szervi támogatás folyósítása</t>
  </si>
  <si>
    <t>2015. évi tervezett működési, felhalmozási bevételeinek és kiadásainak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</si>
</sst>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3" fontId="1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2" fillId="0" borderId="21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1" fillId="0" borderId="10" xfId="0" applyNumberFormat="1" applyFont="1" applyFill="1" applyBorder="1" applyAlignment="1">
      <alignment horizontal="right"/>
    </xf>
    <xf numFmtId="3" fontId="1" fillId="0" borderId="14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1" fillId="0" borderId="2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3" xfId="0" applyNumberFormat="1" applyFont="1" applyFill="1" applyBorder="1" applyAlignment="1">
      <alignment horizontal="right"/>
    </xf>
    <xf numFmtId="3" fontId="2" fillId="0" borderId="26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15" xfId="0" applyNumberFormat="1" applyFont="1" applyFill="1" applyBorder="1" applyAlignment="1">
      <alignment horizontal="right"/>
    </xf>
    <xf numFmtId="3" fontId="1" fillId="0" borderId="0" xfId="0" applyNumberFormat="1" applyFont="1" applyFill="1"/>
    <xf numFmtId="3" fontId="3" fillId="0" borderId="2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3" fillId="0" borderId="34" xfId="0" applyNumberFormat="1" applyFont="1" applyFill="1" applyBorder="1" applyAlignment="1">
      <alignment horizontal="right"/>
    </xf>
    <xf numFmtId="3" fontId="1" fillId="0" borderId="33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1" fillId="0" borderId="22" xfId="0" applyNumberFormat="1" applyFont="1" applyFill="1" applyBorder="1"/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/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left"/>
    </xf>
    <xf numFmtId="3" fontId="2" fillId="0" borderId="35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3" fillId="0" borderId="0" xfId="0" applyNumberFormat="1" applyFont="1" applyFill="1" applyBorder="1" applyAlignment="1">
      <alignment wrapText="1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1" fillId="0" borderId="25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1" fillId="0" borderId="11" xfId="0" applyNumberFormat="1" applyFont="1" applyFill="1" applyBorder="1" applyAlignment="1">
      <alignment horizontal="center"/>
    </xf>
    <xf numFmtId="3" fontId="1" fillId="0" borderId="10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/>
    <xf numFmtId="3" fontId="1" fillId="0" borderId="22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tabSelected="1" view="pageBreakPreview" topLeftCell="D1" zoomScale="70" zoomScaleNormal="70" zoomScaleSheetLayoutView="70" workbookViewId="0">
      <selection activeCell="O48" sqref="O48"/>
    </sheetView>
  </sheetViews>
  <sheetFormatPr defaultRowHeight="15.75" x14ac:dyDescent="0.25"/>
  <cols>
    <col min="1" max="1" width="6.7109375" style="35" customWidth="1"/>
    <col min="2" max="2" width="12.140625" style="28" bestFit="1" customWidth="1"/>
    <col min="3" max="3" width="59.42578125" style="28" customWidth="1"/>
    <col min="4" max="8" width="14" style="28" customWidth="1"/>
    <col min="9" max="9" width="6.7109375" style="35" customWidth="1"/>
    <col min="10" max="10" width="12.140625" style="36" bestFit="1" customWidth="1"/>
    <col min="11" max="11" width="51.85546875" style="37" customWidth="1"/>
    <col min="12" max="12" width="13.85546875" style="37" customWidth="1"/>
    <col min="13" max="16" width="13.85546875" style="28" customWidth="1"/>
    <col min="17" max="17" width="15.28515625" style="28" customWidth="1"/>
    <col min="18" max="16384" width="9.140625" style="28"/>
  </cols>
  <sheetData>
    <row r="1" spans="1:17" x14ac:dyDescent="0.25">
      <c r="A1" s="119" t="s">
        <v>104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</row>
    <row r="2" spans="1:17" x14ac:dyDescent="0.25">
      <c r="A2" s="119" t="s">
        <v>145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</row>
    <row r="3" spans="1:17" x14ac:dyDescent="0.25">
      <c r="A3" s="119" t="s">
        <v>106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17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7" ht="16.5" thickBot="1" x14ac:dyDescent="0.3">
      <c r="Q6" s="38" t="s">
        <v>107</v>
      </c>
    </row>
    <row r="7" spans="1:17" s="47" customFormat="1" ht="52.5" customHeight="1" thickBot="1" x14ac:dyDescent="0.3">
      <c r="A7" s="112" t="s">
        <v>103</v>
      </c>
      <c r="B7" s="108" t="s">
        <v>92</v>
      </c>
      <c r="C7" s="109" t="s">
        <v>93</v>
      </c>
      <c r="D7" s="110" t="s">
        <v>130</v>
      </c>
      <c r="E7" s="110" t="s">
        <v>118</v>
      </c>
      <c r="F7" s="110" t="s">
        <v>131</v>
      </c>
      <c r="G7" s="113" t="s">
        <v>117</v>
      </c>
      <c r="H7" s="114" t="s">
        <v>140</v>
      </c>
      <c r="I7" s="107" t="s">
        <v>103</v>
      </c>
      <c r="J7" s="108" t="s">
        <v>92</v>
      </c>
      <c r="K7" s="109" t="s">
        <v>93</v>
      </c>
      <c r="L7" s="110" t="s">
        <v>130</v>
      </c>
      <c r="M7" s="110" t="s">
        <v>118</v>
      </c>
      <c r="N7" s="110" t="s">
        <v>131</v>
      </c>
      <c r="O7" s="110" t="s">
        <v>117</v>
      </c>
      <c r="P7" s="110" t="s">
        <v>141</v>
      </c>
      <c r="Q7" s="111" t="s">
        <v>143</v>
      </c>
    </row>
    <row r="8" spans="1:17" s="41" customFormat="1" ht="13.5" customHeight="1" thickBot="1" x14ac:dyDescent="0.3">
      <c r="A8" s="39">
        <v>1</v>
      </c>
      <c r="B8" s="40">
        <v>2</v>
      </c>
      <c r="C8" s="41">
        <v>3</v>
      </c>
      <c r="D8" s="42">
        <v>4</v>
      </c>
      <c r="E8" s="42">
        <v>5</v>
      </c>
      <c r="F8" s="42">
        <v>6</v>
      </c>
      <c r="G8" s="43">
        <v>7</v>
      </c>
      <c r="H8" s="44">
        <v>8</v>
      </c>
      <c r="I8" s="45">
        <v>9</v>
      </c>
      <c r="J8" s="40">
        <v>10</v>
      </c>
      <c r="K8" s="41">
        <v>11</v>
      </c>
      <c r="L8" s="42">
        <v>12</v>
      </c>
      <c r="M8" s="42">
        <v>13</v>
      </c>
      <c r="N8" s="42">
        <v>14</v>
      </c>
      <c r="O8" s="42">
        <v>15</v>
      </c>
      <c r="P8" s="40">
        <v>16</v>
      </c>
      <c r="Q8" s="46">
        <v>17</v>
      </c>
    </row>
    <row r="9" spans="1:17" ht="18.75" customHeight="1" x14ac:dyDescent="0.25">
      <c r="A9" s="88">
        <v>1</v>
      </c>
      <c r="B9" s="115" t="s">
        <v>31</v>
      </c>
      <c r="C9" s="60" t="s">
        <v>32</v>
      </c>
      <c r="D9" s="5">
        <v>1600994</v>
      </c>
      <c r="E9" s="5">
        <v>1054847</v>
      </c>
      <c r="F9" s="5">
        <v>1786818</v>
      </c>
      <c r="G9" s="116">
        <v>1553501</v>
      </c>
      <c r="H9" s="18">
        <f t="shared" ref="H9:H42" si="0">G9-E9</f>
        <v>498654</v>
      </c>
      <c r="I9" s="63"/>
      <c r="J9" s="64"/>
      <c r="K9" s="70"/>
      <c r="L9" s="12"/>
      <c r="M9" s="12"/>
      <c r="N9" s="12"/>
      <c r="O9" s="12"/>
      <c r="P9" s="12"/>
      <c r="Q9" s="33"/>
    </row>
    <row r="10" spans="1:17" ht="18.75" customHeight="1" x14ac:dyDescent="0.25">
      <c r="A10" s="48">
        <v>2</v>
      </c>
      <c r="B10" s="49" t="s">
        <v>33</v>
      </c>
      <c r="C10" s="50" t="s">
        <v>34</v>
      </c>
      <c r="D10" s="1"/>
      <c r="E10" s="1">
        <v>0</v>
      </c>
      <c r="F10" s="1">
        <v>387583</v>
      </c>
      <c r="G10" s="8">
        <v>55281</v>
      </c>
      <c r="H10" s="9">
        <f t="shared" si="0"/>
        <v>55281</v>
      </c>
      <c r="I10" s="51">
        <v>1</v>
      </c>
      <c r="J10" s="52" t="s">
        <v>0</v>
      </c>
      <c r="K10" s="53" t="s">
        <v>1</v>
      </c>
      <c r="L10" s="5">
        <v>2172780</v>
      </c>
      <c r="M10" s="5">
        <v>2388695</v>
      </c>
      <c r="N10" s="5">
        <v>2436713</v>
      </c>
      <c r="O10" s="5">
        <v>2736596</v>
      </c>
      <c r="P10" s="5">
        <f>O10-M10</f>
        <v>347901</v>
      </c>
      <c r="Q10" s="21"/>
    </row>
    <row r="11" spans="1:17" ht="36.75" customHeight="1" x14ac:dyDescent="0.25">
      <c r="A11" s="48">
        <v>3</v>
      </c>
      <c r="B11" s="49" t="s">
        <v>35</v>
      </c>
      <c r="C11" s="54" t="s">
        <v>36</v>
      </c>
      <c r="D11" s="1">
        <v>566674</v>
      </c>
      <c r="E11" s="1">
        <v>183706</v>
      </c>
      <c r="F11" s="1">
        <v>272651</v>
      </c>
      <c r="G11" s="8">
        <v>217126</v>
      </c>
      <c r="H11" s="9">
        <f t="shared" si="0"/>
        <v>33420</v>
      </c>
      <c r="I11" s="55"/>
      <c r="J11" s="117" t="s">
        <v>2</v>
      </c>
      <c r="K11" s="56" t="s">
        <v>101</v>
      </c>
      <c r="L11" s="3"/>
      <c r="M11" s="3"/>
      <c r="N11" s="3"/>
      <c r="O11" s="3"/>
      <c r="P11" s="3"/>
      <c r="Q11" s="14"/>
    </row>
    <row r="12" spans="1:17" s="61" customFormat="1" ht="25.5" customHeight="1" x14ac:dyDescent="0.25">
      <c r="A12" s="57">
        <v>4</v>
      </c>
      <c r="B12" s="58" t="s">
        <v>37</v>
      </c>
      <c r="C12" s="59" t="s">
        <v>38</v>
      </c>
      <c r="D12" s="2">
        <f>SUM(D9:D11)</f>
        <v>2167668</v>
      </c>
      <c r="E12" s="2">
        <f>SUM(E9:E11)</f>
        <v>1238553</v>
      </c>
      <c r="F12" s="2">
        <f>SUM(F9:F11)</f>
        <v>2447052</v>
      </c>
      <c r="G12" s="10">
        <f>SUM(G9:G11)</f>
        <v>1825908</v>
      </c>
      <c r="H12" s="11">
        <f t="shared" si="0"/>
        <v>587355</v>
      </c>
      <c r="I12" s="51">
        <v>2</v>
      </c>
      <c r="J12" s="118"/>
      <c r="K12" s="60" t="s">
        <v>102</v>
      </c>
      <c r="L12" s="5">
        <v>549769</v>
      </c>
      <c r="M12" s="5">
        <v>676436</v>
      </c>
      <c r="N12" s="5">
        <v>673022</v>
      </c>
      <c r="O12" s="5">
        <v>793276</v>
      </c>
      <c r="P12" s="5">
        <f>O12-M12</f>
        <v>116840</v>
      </c>
      <c r="Q12" s="22"/>
    </row>
    <row r="13" spans="1:17" s="61" customFormat="1" ht="35.25" customHeight="1" x14ac:dyDescent="0.25">
      <c r="A13" s="57">
        <v>5</v>
      </c>
      <c r="B13" s="58" t="s">
        <v>110</v>
      </c>
      <c r="C13" s="62" t="s">
        <v>111</v>
      </c>
      <c r="D13" s="2">
        <v>81909</v>
      </c>
      <c r="E13" s="2">
        <v>0</v>
      </c>
      <c r="F13" s="2">
        <f>550347</f>
        <v>550347</v>
      </c>
      <c r="G13" s="10">
        <v>79585</v>
      </c>
      <c r="H13" s="11">
        <f t="shared" si="0"/>
        <v>79585</v>
      </c>
      <c r="I13" s="63"/>
      <c r="J13" s="64"/>
      <c r="K13" s="65"/>
      <c r="L13" s="12"/>
      <c r="M13" s="12"/>
      <c r="N13" s="12"/>
      <c r="O13" s="12"/>
      <c r="P13" s="12"/>
      <c r="Q13" s="24"/>
    </row>
    <row r="14" spans="1:17" ht="18.75" customHeight="1" x14ac:dyDescent="0.25">
      <c r="A14" s="48">
        <v>6</v>
      </c>
      <c r="B14" s="49" t="s">
        <v>39</v>
      </c>
      <c r="C14" s="50" t="s">
        <v>40</v>
      </c>
      <c r="D14" s="1">
        <f>5038610-3174663</f>
        <v>1863947</v>
      </c>
      <c r="E14" s="1">
        <v>1210000</v>
      </c>
      <c r="F14" s="1">
        <v>1496625</v>
      </c>
      <c r="G14" s="8">
        <v>1260000</v>
      </c>
      <c r="H14" s="9">
        <f t="shared" si="0"/>
        <v>50000</v>
      </c>
      <c r="I14" s="66">
        <v>3</v>
      </c>
      <c r="J14" s="67" t="s">
        <v>3</v>
      </c>
      <c r="K14" s="54" t="s">
        <v>4</v>
      </c>
      <c r="L14" s="1">
        <f>4022459+278414+67617</f>
        <v>4368490</v>
      </c>
      <c r="M14" s="1">
        <v>4318278</v>
      </c>
      <c r="N14" s="1">
        <v>4998678</v>
      </c>
      <c r="O14" s="1">
        <v>5382967</v>
      </c>
      <c r="P14" s="1">
        <f>O14-M14</f>
        <v>1064689</v>
      </c>
      <c r="Q14" s="9"/>
    </row>
    <row r="15" spans="1:17" ht="18.75" customHeight="1" x14ac:dyDescent="0.25">
      <c r="A15" s="48">
        <v>7</v>
      </c>
      <c r="B15" s="49" t="s">
        <v>41</v>
      </c>
      <c r="C15" s="50" t="s">
        <v>42</v>
      </c>
      <c r="D15" s="1">
        <f>3174663</f>
        <v>3174663</v>
      </c>
      <c r="E15" s="1">
        <v>3179458</v>
      </c>
      <c r="F15" s="1">
        <v>3307860</v>
      </c>
      <c r="G15" s="8">
        <v>3407143</v>
      </c>
      <c r="H15" s="9">
        <f t="shared" si="0"/>
        <v>227685</v>
      </c>
      <c r="I15" s="66"/>
      <c r="J15" s="68" t="s">
        <v>126</v>
      </c>
      <c r="K15" s="69" t="s">
        <v>127</v>
      </c>
      <c r="L15" s="29">
        <v>0</v>
      </c>
      <c r="M15" s="29">
        <v>0</v>
      </c>
      <c r="N15" s="29">
        <v>0</v>
      </c>
      <c r="O15" s="29">
        <v>341246</v>
      </c>
      <c r="P15" s="29">
        <f>O15-M15</f>
        <v>341246</v>
      </c>
      <c r="Q15" s="23"/>
    </row>
    <row r="16" spans="1:17" ht="18.75" customHeight="1" x14ac:dyDescent="0.25">
      <c r="A16" s="48">
        <v>8</v>
      </c>
      <c r="B16" s="49" t="s">
        <v>43</v>
      </c>
      <c r="C16" s="50" t="s">
        <v>44</v>
      </c>
      <c r="D16" s="1">
        <v>112452</v>
      </c>
      <c r="E16" s="1">
        <v>100000</v>
      </c>
      <c r="F16" s="1">
        <v>111126</v>
      </c>
      <c r="G16" s="8">
        <v>100000</v>
      </c>
      <c r="H16" s="9">
        <f t="shared" si="0"/>
        <v>0</v>
      </c>
      <c r="I16" s="63"/>
      <c r="J16" s="64"/>
      <c r="K16" s="70"/>
      <c r="L16" s="12"/>
      <c r="M16" s="12"/>
      <c r="N16" s="12"/>
      <c r="O16" s="12"/>
      <c r="P16" s="12"/>
      <c r="Q16" s="23"/>
    </row>
    <row r="17" spans="1:17" ht="18.75" customHeight="1" x14ac:dyDescent="0.25">
      <c r="A17" s="48">
        <v>9</v>
      </c>
      <c r="B17" s="49" t="s">
        <v>45</v>
      </c>
      <c r="C17" s="50" t="s">
        <v>46</v>
      </c>
      <c r="D17" s="1"/>
      <c r="E17" s="1">
        <v>350000</v>
      </c>
      <c r="F17" s="1">
        <v>479104</v>
      </c>
      <c r="G17" s="8">
        <v>375000</v>
      </c>
      <c r="H17" s="9">
        <f t="shared" si="0"/>
        <v>25000</v>
      </c>
      <c r="I17" s="66">
        <v>4</v>
      </c>
      <c r="J17" s="67" t="s">
        <v>5</v>
      </c>
      <c r="K17" s="54" t="s">
        <v>6</v>
      </c>
      <c r="L17" s="1">
        <v>313594</v>
      </c>
      <c r="M17" s="1">
        <v>291277</v>
      </c>
      <c r="N17" s="1">
        <v>242914</v>
      </c>
      <c r="O17" s="1">
        <v>192302</v>
      </c>
      <c r="P17" s="1">
        <f>O17-M17</f>
        <v>-98975</v>
      </c>
      <c r="Q17" s="23"/>
    </row>
    <row r="18" spans="1:17" ht="18.75" customHeight="1" x14ac:dyDescent="0.25">
      <c r="A18" s="48">
        <v>10</v>
      </c>
      <c r="B18" s="49" t="s">
        <v>47</v>
      </c>
      <c r="C18" s="50" t="s">
        <v>48</v>
      </c>
      <c r="D18" s="1">
        <f>SUM(D15:D17)</f>
        <v>3287115</v>
      </c>
      <c r="E18" s="1">
        <f>SUM(E15:E17)</f>
        <v>3629458</v>
      </c>
      <c r="F18" s="1">
        <f>SUM(F15:F17)</f>
        <v>3898090</v>
      </c>
      <c r="G18" s="8">
        <f>SUM(G15:G17)</f>
        <v>3882143</v>
      </c>
      <c r="H18" s="9">
        <f t="shared" si="0"/>
        <v>252685</v>
      </c>
      <c r="I18" s="63"/>
      <c r="J18" s="64"/>
      <c r="K18" s="70"/>
      <c r="L18" s="1"/>
      <c r="M18" s="1"/>
      <c r="N18" s="1"/>
      <c r="O18" s="1"/>
      <c r="P18" s="1"/>
      <c r="Q18" s="14"/>
    </row>
    <row r="19" spans="1:17" ht="18.75" customHeight="1" x14ac:dyDescent="0.25">
      <c r="A19" s="48">
        <v>11</v>
      </c>
      <c r="B19" s="49" t="s">
        <v>49</v>
      </c>
      <c r="C19" s="50" t="s">
        <v>50</v>
      </c>
      <c r="D19" s="1">
        <f>25290+42043</f>
        <v>67333</v>
      </c>
      <c r="E19" s="1">
        <v>145445</v>
      </c>
      <c r="F19" s="1">
        <v>73392</v>
      </c>
      <c r="G19" s="8">
        <v>213300</v>
      </c>
      <c r="H19" s="9">
        <f t="shared" si="0"/>
        <v>67855</v>
      </c>
      <c r="I19" s="55">
        <v>5</v>
      </c>
      <c r="J19" s="71" t="s">
        <v>108</v>
      </c>
      <c r="K19" s="56" t="s">
        <v>109</v>
      </c>
      <c r="L19" s="12">
        <v>0</v>
      </c>
      <c r="M19" s="12">
        <v>0</v>
      </c>
      <c r="N19" s="12">
        <v>387593</v>
      </c>
      <c r="O19" s="12">
        <v>64112</v>
      </c>
      <c r="P19" s="12">
        <f>O19-M19</f>
        <v>64112</v>
      </c>
      <c r="Q19" s="14"/>
    </row>
    <row r="20" spans="1:17" s="61" customFormat="1" ht="18.75" customHeight="1" x14ac:dyDescent="0.25">
      <c r="A20" s="57">
        <v>12</v>
      </c>
      <c r="B20" s="58" t="s">
        <v>51</v>
      </c>
      <c r="C20" s="59" t="s">
        <v>52</v>
      </c>
      <c r="D20" s="2">
        <f>SUM(D14,D18,D19)</f>
        <v>5218395</v>
      </c>
      <c r="E20" s="2">
        <f>SUM(E14,E18,E19)</f>
        <v>4984903</v>
      </c>
      <c r="F20" s="2">
        <f>SUM(F14,F18,F19)</f>
        <v>5468107</v>
      </c>
      <c r="G20" s="10">
        <f>SUM(G14,G18,G19)</f>
        <v>5355443</v>
      </c>
      <c r="H20" s="11">
        <f t="shared" si="0"/>
        <v>370540</v>
      </c>
      <c r="I20" s="51"/>
      <c r="J20" s="52"/>
      <c r="K20" s="53"/>
      <c r="L20" s="5"/>
      <c r="M20" s="5"/>
      <c r="N20" s="5"/>
      <c r="O20" s="5"/>
      <c r="P20" s="5"/>
      <c r="Q20" s="22"/>
    </row>
    <row r="21" spans="1:17" ht="18.75" customHeight="1" x14ac:dyDescent="0.25">
      <c r="A21" s="48">
        <v>13</v>
      </c>
      <c r="B21" s="49" t="s">
        <v>132</v>
      </c>
      <c r="C21" s="50" t="s">
        <v>133</v>
      </c>
      <c r="D21" s="1">
        <v>4673</v>
      </c>
      <c r="E21" s="1"/>
      <c r="F21" s="1"/>
      <c r="G21" s="8"/>
      <c r="H21" s="9"/>
      <c r="I21" s="63"/>
      <c r="J21" s="64"/>
      <c r="K21" s="70"/>
      <c r="L21" s="1"/>
      <c r="M21" s="1"/>
      <c r="N21" s="1"/>
      <c r="O21" s="1"/>
      <c r="P21" s="1"/>
      <c r="Q21" s="33"/>
    </row>
    <row r="22" spans="1:17" ht="18.75" customHeight="1" x14ac:dyDescent="0.25">
      <c r="A22" s="48">
        <v>14</v>
      </c>
      <c r="B22" s="49" t="s">
        <v>53</v>
      </c>
      <c r="C22" s="50" t="s">
        <v>54</v>
      </c>
      <c r="D22" s="1">
        <f>1515795+85005</f>
        <v>1600800</v>
      </c>
      <c r="E22" s="1">
        <v>1393889</v>
      </c>
      <c r="F22" s="1">
        <v>1460101</v>
      </c>
      <c r="G22" s="8">
        <f>1447511+100000-200000</f>
        <v>1347511</v>
      </c>
      <c r="H22" s="9">
        <f t="shared" si="0"/>
        <v>-46378</v>
      </c>
      <c r="I22" s="55"/>
      <c r="J22" s="71"/>
      <c r="K22" s="56" t="s">
        <v>98</v>
      </c>
      <c r="L22" s="12"/>
      <c r="M22" s="12"/>
      <c r="N22" s="12"/>
      <c r="O22" s="12"/>
      <c r="P22" s="12"/>
      <c r="Q22" s="14"/>
    </row>
    <row r="23" spans="1:17" ht="18.75" customHeight="1" x14ac:dyDescent="0.25">
      <c r="A23" s="48">
        <v>15</v>
      </c>
      <c r="B23" s="49" t="s">
        <v>55</v>
      </c>
      <c r="C23" s="50" t="s">
        <v>56</v>
      </c>
      <c r="D23" s="1">
        <f>45578</f>
        <v>45578</v>
      </c>
      <c r="E23" s="1">
        <v>72468</v>
      </c>
      <c r="F23" s="1">
        <v>58775</v>
      </c>
      <c r="G23" s="8">
        <v>57099</v>
      </c>
      <c r="H23" s="9">
        <f t="shared" si="0"/>
        <v>-15369</v>
      </c>
      <c r="I23" s="51">
        <v>6</v>
      </c>
      <c r="J23" s="52" t="s">
        <v>8</v>
      </c>
      <c r="K23" s="53" t="s">
        <v>99</v>
      </c>
      <c r="L23" s="5">
        <f>208803</f>
        <v>208803</v>
      </c>
      <c r="M23" s="5">
        <v>82057</v>
      </c>
      <c r="N23" s="5">
        <v>85361</v>
      </c>
      <c r="O23" s="5">
        <v>92165</v>
      </c>
      <c r="P23" s="5">
        <f>O23-M23</f>
        <v>10108</v>
      </c>
      <c r="Q23" s="22"/>
    </row>
    <row r="24" spans="1:17" ht="18.75" customHeight="1" x14ac:dyDescent="0.25">
      <c r="A24" s="48">
        <v>16</v>
      </c>
      <c r="B24" s="49" t="s">
        <v>57</v>
      </c>
      <c r="C24" s="50" t="s">
        <v>58</v>
      </c>
      <c r="D24" s="1"/>
      <c r="E24" s="1">
        <v>157839</v>
      </c>
      <c r="F24" s="1">
        <v>76787</v>
      </c>
      <c r="G24" s="8">
        <v>67551</v>
      </c>
      <c r="H24" s="9">
        <f t="shared" si="0"/>
        <v>-90288</v>
      </c>
      <c r="I24" s="55"/>
      <c r="J24" s="71"/>
      <c r="K24" s="56" t="s">
        <v>98</v>
      </c>
      <c r="L24" s="12"/>
      <c r="M24" s="12"/>
      <c r="N24" s="12"/>
      <c r="O24" s="12"/>
      <c r="P24" s="12"/>
      <c r="Q24" s="14"/>
    </row>
    <row r="25" spans="1:17" s="61" customFormat="1" ht="18.75" customHeight="1" x14ac:dyDescent="0.25">
      <c r="A25" s="48">
        <v>17</v>
      </c>
      <c r="B25" s="49" t="s">
        <v>59</v>
      </c>
      <c r="C25" s="50" t="s">
        <v>60</v>
      </c>
      <c r="D25" s="1">
        <f>204195+3756</f>
        <v>207951</v>
      </c>
      <c r="E25" s="1">
        <v>212171</v>
      </c>
      <c r="F25" s="1">
        <v>200770</v>
      </c>
      <c r="G25" s="8">
        <v>200673</v>
      </c>
      <c r="H25" s="9">
        <f t="shared" si="0"/>
        <v>-11498</v>
      </c>
      <c r="I25" s="51">
        <v>7</v>
      </c>
      <c r="J25" s="52" t="s">
        <v>9</v>
      </c>
      <c r="K25" s="53" t="s">
        <v>100</v>
      </c>
      <c r="L25" s="5">
        <f>1090327</f>
        <v>1090327</v>
      </c>
      <c r="M25" s="5">
        <v>1026743</v>
      </c>
      <c r="N25" s="5">
        <v>272821</v>
      </c>
      <c r="O25" s="5">
        <v>456198</v>
      </c>
      <c r="P25" s="5">
        <f>O25-M25</f>
        <v>-570545</v>
      </c>
      <c r="Q25" s="22"/>
    </row>
    <row r="26" spans="1:17" s="61" customFormat="1" ht="18.75" customHeight="1" x14ac:dyDescent="0.25">
      <c r="A26" s="48">
        <v>18</v>
      </c>
      <c r="B26" s="49" t="s">
        <v>61</v>
      </c>
      <c r="C26" s="50" t="s">
        <v>62</v>
      </c>
      <c r="D26" s="1">
        <f>476658</f>
        <v>476658</v>
      </c>
      <c r="E26" s="1">
        <v>465700</v>
      </c>
      <c r="F26" s="1">
        <v>379838</v>
      </c>
      <c r="G26" s="8">
        <f>434546+27000-54000</f>
        <v>407546</v>
      </c>
      <c r="H26" s="9">
        <f t="shared" si="0"/>
        <v>-58154</v>
      </c>
      <c r="J26" s="72"/>
      <c r="L26" s="72"/>
      <c r="M26" s="72"/>
      <c r="N26" s="72"/>
      <c r="O26" s="72"/>
      <c r="P26" s="72"/>
      <c r="Q26" s="11"/>
    </row>
    <row r="27" spans="1:17" ht="18.75" customHeight="1" x14ac:dyDescent="0.25">
      <c r="A27" s="48">
        <v>19</v>
      </c>
      <c r="B27" s="49" t="s">
        <v>63</v>
      </c>
      <c r="C27" s="50" t="s">
        <v>64</v>
      </c>
      <c r="D27" s="1">
        <f>199530</f>
        <v>199530</v>
      </c>
      <c r="E27" s="1">
        <v>100000</v>
      </c>
      <c r="F27" s="1">
        <v>128648</v>
      </c>
      <c r="G27" s="8">
        <v>71315</v>
      </c>
      <c r="H27" s="9">
        <f t="shared" si="0"/>
        <v>-28685</v>
      </c>
      <c r="I27" s="66">
        <v>8</v>
      </c>
      <c r="J27" s="67" t="s">
        <v>119</v>
      </c>
      <c r="K27" s="54" t="s">
        <v>10</v>
      </c>
      <c r="L27" s="1"/>
      <c r="M27" s="1">
        <v>347855</v>
      </c>
      <c r="N27" s="1"/>
      <c r="O27" s="1">
        <v>245982</v>
      </c>
      <c r="P27" s="1">
        <f>O27-M27</f>
        <v>-101873</v>
      </c>
      <c r="Q27" s="23"/>
    </row>
    <row r="28" spans="1:17" ht="18.75" customHeight="1" x14ac:dyDescent="0.25">
      <c r="A28" s="48">
        <v>20</v>
      </c>
      <c r="B28" s="49" t="s">
        <v>65</v>
      </c>
      <c r="C28" s="50" t="s">
        <v>66</v>
      </c>
      <c r="D28" s="1">
        <f>6470</f>
        <v>6470</v>
      </c>
      <c r="E28" s="1">
        <v>70057</v>
      </c>
      <c r="F28" s="1">
        <v>186282</v>
      </c>
      <c r="G28" s="8">
        <v>34213</v>
      </c>
      <c r="H28" s="9">
        <f t="shared" si="0"/>
        <v>-35844</v>
      </c>
      <c r="I28" s="73"/>
      <c r="J28" s="74"/>
      <c r="K28" s="62"/>
      <c r="L28" s="2"/>
      <c r="M28" s="2"/>
      <c r="N28" s="2"/>
      <c r="O28" s="2"/>
      <c r="P28" s="2"/>
      <c r="Q28" s="23"/>
    </row>
    <row r="29" spans="1:17" ht="18.75" customHeight="1" x14ac:dyDescent="0.25">
      <c r="A29" s="75">
        <v>21</v>
      </c>
      <c r="B29" s="76" t="s">
        <v>136</v>
      </c>
      <c r="C29" s="77" t="s">
        <v>137</v>
      </c>
      <c r="D29" s="3"/>
      <c r="E29" s="3"/>
      <c r="F29" s="3">
        <v>24284</v>
      </c>
      <c r="G29" s="13"/>
      <c r="H29" s="14"/>
      <c r="I29" s="78"/>
      <c r="J29" s="79"/>
      <c r="K29" s="80"/>
      <c r="L29" s="15"/>
      <c r="M29" s="15"/>
      <c r="N29" s="15"/>
      <c r="O29" s="15"/>
      <c r="P29" s="15"/>
      <c r="Q29" s="21"/>
    </row>
    <row r="30" spans="1:17" ht="18.75" customHeight="1" thickBot="1" x14ac:dyDescent="0.3">
      <c r="A30" s="75">
        <v>22</v>
      </c>
      <c r="B30" s="76" t="s">
        <v>142</v>
      </c>
      <c r="C30" s="77" t="s">
        <v>67</v>
      </c>
      <c r="D30" s="3">
        <f>17676+1397+63466</f>
        <v>82539</v>
      </c>
      <c r="E30" s="3">
        <v>500057</v>
      </c>
      <c r="F30" s="3">
        <v>62115</v>
      </c>
      <c r="G30" s="13">
        <v>146100</v>
      </c>
      <c r="H30" s="14">
        <f t="shared" si="0"/>
        <v>-353957</v>
      </c>
      <c r="I30" s="78">
        <v>9</v>
      </c>
      <c r="J30" s="79" t="s">
        <v>30</v>
      </c>
      <c r="K30" s="80" t="s">
        <v>7</v>
      </c>
      <c r="L30" s="15">
        <f>SUM(L19:L27)</f>
        <v>1299130</v>
      </c>
      <c r="M30" s="15">
        <f>SUM(M19:M27)</f>
        <v>1456655</v>
      </c>
      <c r="N30" s="15">
        <f>SUM(N19:N27)</f>
        <v>745775</v>
      </c>
      <c r="O30" s="15">
        <f>SUM(O19:O27)</f>
        <v>858457</v>
      </c>
      <c r="P30" s="15">
        <f>O30-M30</f>
        <v>-598198</v>
      </c>
      <c r="Q30" s="22"/>
    </row>
    <row r="31" spans="1:17" ht="18.75" customHeight="1" thickBot="1" x14ac:dyDescent="0.3">
      <c r="A31" s="81">
        <v>23</v>
      </c>
      <c r="B31" s="82" t="s">
        <v>68</v>
      </c>
      <c r="C31" s="83" t="s">
        <v>69</v>
      </c>
      <c r="D31" s="4">
        <f>SUM(D21:D30)</f>
        <v>2624199</v>
      </c>
      <c r="E31" s="4">
        <f>SUM(E22:E30)</f>
        <v>2972181</v>
      </c>
      <c r="F31" s="4">
        <f>SUM(F22:F30)</f>
        <v>2577600</v>
      </c>
      <c r="G31" s="16">
        <f>SUM(G22:G30)</f>
        <v>2332008</v>
      </c>
      <c r="H31" s="17">
        <f t="shared" ref="H31" si="1">G31-E31</f>
        <v>-640173</v>
      </c>
      <c r="I31" s="63"/>
      <c r="J31" s="64"/>
      <c r="K31" s="84"/>
      <c r="L31" s="30"/>
      <c r="M31" s="30"/>
      <c r="N31" s="30"/>
      <c r="O31" s="30"/>
      <c r="P31" s="30"/>
      <c r="Q31" s="31"/>
    </row>
    <row r="32" spans="1:17" ht="18.75" customHeight="1" thickBot="1" x14ac:dyDescent="0.3">
      <c r="A32" s="57">
        <v>24</v>
      </c>
      <c r="B32" s="58" t="s">
        <v>74</v>
      </c>
      <c r="C32" s="59" t="s">
        <v>75</v>
      </c>
      <c r="D32" s="2">
        <v>34971</v>
      </c>
      <c r="E32" s="2">
        <v>59997</v>
      </c>
      <c r="F32" s="2">
        <v>36465</v>
      </c>
      <c r="G32" s="10">
        <v>23227</v>
      </c>
      <c r="H32" s="11">
        <f t="shared" si="0"/>
        <v>-36770</v>
      </c>
      <c r="I32" s="63"/>
      <c r="J32" s="64"/>
      <c r="K32" s="84"/>
      <c r="L32" s="30"/>
      <c r="M32" s="30"/>
      <c r="N32" s="30"/>
      <c r="O32" s="30"/>
      <c r="P32" s="32"/>
      <c r="Q32" s="24"/>
    </row>
    <row r="33" spans="1:17" s="83" customFormat="1" ht="18.75" customHeight="1" thickBot="1" x14ac:dyDescent="0.3">
      <c r="A33" s="81">
        <v>25</v>
      </c>
      <c r="B33" s="82"/>
      <c r="C33" s="83" t="s">
        <v>105</v>
      </c>
      <c r="D33" s="4">
        <f>SUM(D12,D20,D31,D32)</f>
        <v>10045233</v>
      </c>
      <c r="E33" s="4">
        <f>SUM(E12,E20,E31,E32)</f>
        <v>9255634</v>
      </c>
      <c r="F33" s="4">
        <f>SUM(F12,F20,F31,F32)</f>
        <v>10529224</v>
      </c>
      <c r="G33" s="16">
        <f>SUM(G12,G20,G31,G32)</f>
        <v>9536586</v>
      </c>
      <c r="H33" s="17">
        <f t="shared" si="0"/>
        <v>280952</v>
      </c>
      <c r="I33" s="85">
        <v>10</v>
      </c>
      <c r="J33" s="86" t="s">
        <v>89</v>
      </c>
      <c r="K33" s="87" t="s">
        <v>94</v>
      </c>
      <c r="L33" s="4">
        <f>SUM(L10,L12,L14,L17,L30)</f>
        <v>8703763</v>
      </c>
      <c r="M33" s="4">
        <f>SUM(M10,M12,M14,M17,M30)</f>
        <v>9131341</v>
      </c>
      <c r="N33" s="4">
        <f>SUM(N10,N12,N14,N17,N30)</f>
        <v>9097102</v>
      </c>
      <c r="O33" s="4">
        <f>SUM(O10,O12,O14,O17,O30)</f>
        <v>9963598</v>
      </c>
      <c r="P33" s="4">
        <f t="shared" ref="P33:P51" si="2">O33-M33</f>
        <v>832257</v>
      </c>
      <c r="Q33" s="25">
        <f>G33-O33</f>
        <v>-427012</v>
      </c>
    </row>
    <row r="34" spans="1:17" ht="18.75" customHeight="1" x14ac:dyDescent="0.25">
      <c r="A34" s="88">
        <v>26</v>
      </c>
      <c r="B34" s="49" t="s">
        <v>70</v>
      </c>
      <c r="C34" s="50" t="s">
        <v>71</v>
      </c>
      <c r="D34" s="1"/>
      <c r="E34" s="1">
        <v>1626000</v>
      </c>
      <c r="F34" s="1">
        <v>1128890</v>
      </c>
      <c r="G34" s="8">
        <f>1302700+200000</f>
        <v>1502700</v>
      </c>
      <c r="H34" s="18">
        <f t="shared" si="0"/>
        <v>-123300</v>
      </c>
      <c r="I34" s="51">
        <v>11</v>
      </c>
      <c r="J34" s="52" t="s">
        <v>11</v>
      </c>
      <c r="K34" s="53" t="s">
        <v>12</v>
      </c>
      <c r="L34" s="5">
        <v>314759</v>
      </c>
      <c r="M34" s="5">
        <v>692191</v>
      </c>
      <c r="N34" s="5">
        <v>638269</v>
      </c>
      <c r="O34" s="5">
        <v>851193</v>
      </c>
      <c r="P34" s="5">
        <f t="shared" si="2"/>
        <v>159002</v>
      </c>
      <c r="Q34" s="21"/>
    </row>
    <row r="35" spans="1:17" ht="18.75" customHeight="1" x14ac:dyDescent="0.25">
      <c r="A35" s="48">
        <v>27</v>
      </c>
      <c r="B35" s="49" t="s">
        <v>128</v>
      </c>
      <c r="C35" s="50" t="s">
        <v>129</v>
      </c>
      <c r="D35" s="1">
        <v>951246</v>
      </c>
      <c r="E35" s="1">
        <v>0</v>
      </c>
      <c r="F35" s="1">
        <v>555</v>
      </c>
      <c r="G35" s="8">
        <v>3500</v>
      </c>
      <c r="H35" s="9">
        <f t="shared" si="0"/>
        <v>3500</v>
      </c>
      <c r="I35" s="66">
        <v>12</v>
      </c>
      <c r="J35" s="67" t="s">
        <v>13</v>
      </c>
      <c r="K35" s="54" t="s">
        <v>14</v>
      </c>
      <c r="L35" s="1">
        <v>1356687</v>
      </c>
      <c r="M35" s="1">
        <v>5846621</v>
      </c>
      <c r="N35" s="1">
        <v>3686351</v>
      </c>
      <c r="O35" s="1">
        <v>3527370</v>
      </c>
      <c r="P35" s="1">
        <f t="shared" si="2"/>
        <v>-2319251</v>
      </c>
      <c r="Q35" s="23"/>
    </row>
    <row r="36" spans="1:17" ht="18.75" customHeight="1" x14ac:dyDescent="0.25">
      <c r="A36" s="88">
        <v>28</v>
      </c>
      <c r="B36" s="49" t="s">
        <v>134</v>
      </c>
      <c r="C36" s="50" t="s">
        <v>135</v>
      </c>
      <c r="D36" s="1">
        <v>594821</v>
      </c>
      <c r="E36" s="1"/>
      <c r="F36" s="1"/>
      <c r="G36" s="8"/>
      <c r="H36" s="9"/>
      <c r="I36" s="66"/>
      <c r="J36" s="67"/>
      <c r="K36" s="54"/>
      <c r="L36" s="1"/>
      <c r="M36" s="1"/>
      <c r="N36" s="1"/>
      <c r="O36" s="1"/>
      <c r="P36" s="1"/>
      <c r="Q36" s="23"/>
    </row>
    <row r="37" spans="1:17" ht="33.75" customHeight="1" x14ac:dyDescent="0.25">
      <c r="A37" s="48">
        <v>29</v>
      </c>
      <c r="B37" s="58" t="s">
        <v>72</v>
      </c>
      <c r="C37" s="59" t="s">
        <v>73</v>
      </c>
      <c r="D37" s="2">
        <f>SUM(D34:D36)</f>
        <v>1546067</v>
      </c>
      <c r="E37" s="2">
        <f t="shared" ref="E37:G37" si="3">SUM(E34:E36)</f>
        <v>1626000</v>
      </c>
      <c r="F37" s="2">
        <f t="shared" si="3"/>
        <v>1129445</v>
      </c>
      <c r="G37" s="10">
        <f t="shared" si="3"/>
        <v>1506200</v>
      </c>
      <c r="H37" s="11">
        <f t="shared" si="0"/>
        <v>-119800</v>
      </c>
      <c r="I37" s="66">
        <v>13</v>
      </c>
      <c r="J37" s="67" t="s">
        <v>17</v>
      </c>
      <c r="K37" s="54" t="s">
        <v>18</v>
      </c>
      <c r="L37" s="1">
        <v>17529</v>
      </c>
      <c r="M37" s="1">
        <v>2230</v>
      </c>
      <c r="N37" s="1">
        <v>12445</v>
      </c>
      <c r="O37" s="1">
        <v>46216</v>
      </c>
      <c r="P37" s="1">
        <f t="shared" si="2"/>
        <v>43986</v>
      </c>
      <c r="Q37" s="23"/>
    </row>
    <row r="38" spans="1:17" s="61" customFormat="1" ht="36.75" customHeight="1" x14ac:dyDescent="0.25">
      <c r="A38" s="88">
        <v>30</v>
      </c>
      <c r="B38" s="58"/>
      <c r="C38" s="59"/>
      <c r="D38" s="2"/>
      <c r="E38" s="2"/>
      <c r="F38" s="2"/>
      <c r="G38" s="10"/>
      <c r="H38" s="11"/>
      <c r="I38" s="66">
        <v>14</v>
      </c>
      <c r="J38" s="67" t="s">
        <v>19</v>
      </c>
      <c r="K38" s="54" t="s">
        <v>20</v>
      </c>
      <c r="L38" s="1">
        <v>109310</v>
      </c>
      <c r="M38" s="1">
        <v>65697</v>
      </c>
      <c r="N38" s="1">
        <v>76576</v>
      </c>
      <c r="O38" s="1">
        <v>236125</v>
      </c>
      <c r="P38" s="1">
        <f t="shared" si="2"/>
        <v>170428</v>
      </c>
      <c r="Q38" s="26"/>
    </row>
    <row r="39" spans="1:17" ht="37.5" customHeight="1" x14ac:dyDescent="0.25">
      <c r="A39" s="48">
        <v>31</v>
      </c>
      <c r="B39" s="49" t="s">
        <v>115</v>
      </c>
      <c r="C39" s="54" t="s">
        <v>76</v>
      </c>
      <c r="D39" s="1">
        <v>88996</v>
      </c>
      <c r="E39" s="1">
        <v>57925</v>
      </c>
      <c r="F39" s="1">
        <v>109301</v>
      </c>
      <c r="G39" s="8">
        <v>73509</v>
      </c>
      <c r="H39" s="9">
        <f t="shared" si="0"/>
        <v>15584</v>
      </c>
      <c r="I39" s="66">
        <v>15</v>
      </c>
      <c r="J39" s="67" t="s">
        <v>21</v>
      </c>
      <c r="K39" s="54" t="s">
        <v>22</v>
      </c>
      <c r="L39" s="1">
        <v>0</v>
      </c>
      <c r="M39" s="1">
        <v>0</v>
      </c>
      <c r="N39" s="1">
        <v>0</v>
      </c>
      <c r="O39" s="1">
        <v>0</v>
      </c>
      <c r="P39" s="1">
        <f t="shared" si="2"/>
        <v>0</v>
      </c>
      <c r="Q39" s="23"/>
    </row>
    <row r="40" spans="1:17" ht="33.75" customHeight="1" x14ac:dyDescent="0.25">
      <c r="A40" s="88">
        <v>32</v>
      </c>
      <c r="B40" s="49" t="s">
        <v>116</v>
      </c>
      <c r="C40" s="50" t="s">
        <v>77</v>
      </c>
      <c r="D40" s="1"/>
      <c r="E40" s="1">
        <v>200616</v>
      </c>
      <c r="F40" s="1">
        <v>87658</v>
      </c>
      <c r="G40" s="8">
        <v>1350</v>
      </c>
      <c r="H40" s="9">
        <f t="shared" si="0"/>
        <v>-199266</v>
      </c>
      <c r="I40" s="66">
        <v>16</v>
      </c>
      <c r="J40" s="67" t="s">
        <v>120</v>
      </c>
      <c r="K40" s="54" t="s">
        <v>23</v>
      </c>
      <c r="L40" s="1">
        <v>98323</v>
      </c>
      <c r="M40" s="1">
        <v>1557209</v>
      </c>
      <c r="N40" s="1">
        <v>111350</v>
      </c>
      <c r="O40" s="1">
        <v>1845959</v>
      </c>
      <c r="P40" s="1">
        <f t="shared" si="2"/>
        <v>288750</v>
      </c>
      <c r="Q40" s="23"/>
    </row>
    <row r="41" spans="1:17" s="61" customFormat="1" ht="18.75" customHeight="1" x14ac:dyDescent="0.25">
      <c r="A41" s="57">
        <v>33</v>
      </c>
      <c r="B41" s="58" t="s">
        <v>78</v>
      </c>
      <c r="C41" s="59" t="s">
        <v>79</v>
      </c>
      <c r="D41" s="2">
        <f>SUM(D39:D40)</f>
        <v>88996</v>
      </c>
      <c r="E41" s="2">
        <f>SUM(E39:E40)</f>
        <v>258541</v>
      </c>
      <c r="F41" s="2">
        <f>SUM(F39:F40)</f>
        <v>196959</v>
      </c>
      <c r="G41" s="10">
        <f>SUM(G39:G40)</f>
        <v>74859</v>
      </c>
      <c r="H41" s="11">
        <f t="shared" si="0"/>
        <v>-183682</v>
      </c>
      <c r="I41" s="73">
        <v>17</v>
      </c>
      <c r="J41" s="74" t="s">
        <v>15</v>
      </c>
      <c r="K41" s="62" t="s">
        <v>16</v>
      </c>
      <c r="L41" s="2">
        <f>SUM(L37:L40)</f>
        <v>225162</v>
      </c>
      <c r="M41" s="2">
        <f>SUM(M37:M40)</f>
        <v>1625136</v>
      </c>
      <c r="N41" s="2">
        <f>SUM(N37:N40)</f>
        <v>200371</v>
      </c>
      <c r="O41" s="2">
        <f>SUM(O37:O40)</f>
        <v>2128300</v>
      </c>
      <c r="P41" s="2">
        <f t="shared" si="2"/>
        <v>503164</v>
      </c>
      <c r="Q41" s="26"/>
    </row>
    <row r="42" spans="1:17" s="61" customFormat="1" ht="18.75" customHeight="1" thickBot="1" x14ac:dyDescent="0.3">
      <c r="A42" s="95">
        <v>34</v>
      </c>
      <c r="B42" s="89"/>
      <c r="C42" s="90" t="s">
        <v>112</v>
      </c>
      <c r="D42" s="6">
        <f>SUM(D37,D41)</f>
        <v>1635063</v>
      </c>
      <c r="E42" s="6">
        <f>SUM(E37,E41)</f>
        <v>1884541</v>
      </c>
      <c r="F42" s="6">
        <f>SUM(F37,F41)</f>
        <v>1326404</v>
      </c>
      <c r="G42" s="6">
        <f>SUM(G37,G41,G13)</f>
        <v>1660644</v>
      </c>
      <c r="H42" s="20">
        <f t="shared" si="0"/>
        <v>-223897</v>
      </c>
      <c r="I42" s="91">
        <v>18</v>
      </c>
      <c r="J42" s="92" t="s">
        <v>90</v>
      </c>
      <c r="K42" s="93" t="s">
        <v>95</v>
      </c>
      <c r="L42" s="7">
        <f>SUM(L34,L35,L41)</f>
        <v>1896608</v>
      </c>
      <c r="M42" s="7">
        <f>SUM(M34,M35,M41)</f>
        <v>8163948</v>
      </c>
      <c r="N42" s="7">
        <f>SUM(N34,N35,N41)</f>
        <v>4524991</v>
      </c>
      <c r="O42" s="7">
        <f>SUM(O34,O35,O41)</f>
        <v>6506863</v>
      </c>
      <c r="P42" s="7">
        <f t="shared" si="2"/>
        <v>-1657085</v>
      </c>
      <c r="Q42" s="27">
        <f>G13+G37+G41-O42</f>
        <v>-4846219</v>
      </c>
    </row>
    <row r="43" spans="1:17" s="94" customFormat="1" ht="18.75" customHeight="1" thickBot="1" x14ac:dyDescent="0.3">
      <c r="A43" s="81">
        <v>35</v>
      </c>
      <c r="B43" s="82" t="s">
        <v>80</v>
      </c>
      <c r="C43" s="83" t="s">
        <v>81</v>
      </c>
      <c r="D43" s="4">
        <f>SUM(D13,D33,D37,D41)</f>
        <v>11762205</v>
      </c>
      <c r="E43" s="4">
        <f>SUM(E13,E33,E37,E41)</f>
        <v>11140175</v>
      </c>
      <c r="F43" s="4">
        <f>SUM(F13,F33,F37,F41)</f>
        <v>12405975</v>
      </c>
      <c r="G43" s="16">
        <f>SUM(G13,G33,G37,G41)</f>
        <v>11197230</v>
      </c>
      <c r="H43" s="17">
        <f>G43-E43</f>
        <v>57055</v>
      </c>
      <c r="I43" s="85">
        <v>19</v>
      </c>
      <c r="J43" s="86" t="s">
        <v>91</v>
      </c>
      <c r="K43" s="87" t="s">
        <v>96</v>
      </c>
      <c r="L43" s="4">
        <f>SUM(L33,L42)</f>
        <v>10600371</v>
      </c>
      <c r="M43" s="4">
        <f>SUM(M33,M42)</f>
        <v>17295289</v>
      </c>
      <c r="N43" s="4">
        <f>SUM(N33,N42)</f>
        <v>13622093</v>
      </c>
      <c r="O43" s="4">
        <f>SUM(O33,O42)</f>
        <v>16470461</v>
      </c>
      <c r="P43" s="4">
        <f t="shared" si="2"/>
        <v>-824828</v>
      </c>
      <c r="Q43" s="25">
        <f>G43-O43</f>
        <v>-5273231</v>
      </c>
    </row>
    <row r="44" spans="1:17" ht="18.75" customHeight="1" x14ac:dyDescent="0.25">
      <c r="A44" s="88">
        <v>36</v>
      </c>
      <c r="B44" s="96"/>
      <c r="C44" s="65"/>
      <c r="D44" s="12"/>
      <c r="E44" s="12"/>
      <c r="F44" s="12"/>
      <c r="G44" s="97"/>
      <c r="H44" s="98"/>
      <c r="I44" s="51">
        <v>20</v>
      </c>
      <c r="J44" s="52" t="s">
        <v>26</v>
      </c>
      <c r="K44" s="53" t="s">
        <v>27</v>
      </c>
      <c r="L44" s="5">
        <v>591234</v>
      </c>
      <c r="M44" s="5">
        <v>395763</v>
      </c>
      <c r="N44" s="5">
        <v>486411</v>
      </c>
      <c r="O44" s="5">
        <v>0</v>
      </c>
      <c r="P44" s="5">
        <f t="shared" si="2"/>
        <v>-395763</v>
      </c>
      <c r="Q44" s="21"/>
    </row>
    <row r="45" spans="1:17" s="61" customFormat="1" ht="18.75" customHeight="1" x14ac:dyDescent="0.25">
      <c r="A45" s="48">
        <v>37</v>
      </c>
      <c r="B45" s="49" t="s">
        <v>82</v>
      </c>
      <c r="C45" s="50" t="s">
        <v>83</v>
      </c>
      <c r="D45" s="1">
        <f>1676796</f>
        <v>1676796</v>
      </c>
      <c r="E45" s="1">
        <v>6727425</v>
      </c>
      <c r="F45" s="1">
        <v>1577174</v>
      </c>
      <c r="G45" s="8">
        <v>1273231</v>
      </c>
      <c r="H45" s="9">
        <f t="shared" ref="H45:H51" si="4">G45-E45</f>
        <v>-5454194</v>
      </c>
      <c r="I45" s="66">
        <v>21</v>
      </c>
      <c r="J45" s="67" t="s">
        <v>121</v>
      </c>
      <c r="K45" s="54" t="s">
        <v>122</v>
      </c>
      <c r="L45" s="1">
        <v>111492</v>
      </c>
      <c r="M45" s="1">
        <v>176548</v>
      </c>
      <c r="N45" s="1"/>
      <c r="O45" s="1">
        <v>0</v>
      </c>
      <c r="P45" s="1">
        <f t="shared" si="2"/>
        <v>-176548</v>
      </c>
      <c r="Q45" s="26"/>
    </row>
    <row r="46" spans="1:17" s="61" customFormat="1" ht="18.75" customHeight="1" x14ac:dyDescent="0.25">
      <c r="A46" s="88">
        <v>38</v>
      </c>
      <c r="B46" s="49" t="s">
        <v>138</v>
      </c>
      <c r="C46" s="50" t="s">
        <v>139</v>
      </c>
      <c r="D46" s="1"/>
      <c r="E46" s="1"/>
      <c r="F46" s="1">
        <v>47909</v>
      </c>
      <c r="G46" s="8"/>
      <c r="H46" s="9"/>
      <c r="I46" s="66"/>
      <c r="J46" s="67"/>
      <c r="K46" s="54"/>
      <c r="L46" s="1"/>
      <c r="M46" s="1"/>
      <c r="N46" s="1"/>
      <c r="O46" s="1"/>
      <c r="P46" s="1"/>
      <c r="Q46" s="26"/>
    </row>
    <row r="47" spans="1:17" ht="36.75" customHeight="1" x14ac:dyDescent="0.25">
      <c r="A47" s="88">
        <v>39</v>
      </c>
      <c r="B47" s="49" t="s">
        <v>84</v>
      </c>
      <c r="C47" s="50" t="s">
        <v>85</v>
      </c>
      <c r="D47" s="1">
        <v>3796324</v>
      </c>
      <c r="E47" s="1">
        <v>4177327</v>
      </c>
      <c r="F47" s="1">
        <v>4359596</v>
      </c>
      <c r="G47" s="8">
        <v>4408512</v>
      </c>
      <c r="H47" s="9">
        <f t="shared" si="4"/>
        <v>231185</v>
      </c>
      <c r="I47" s="66">
        <v>22</v>
      </c>
      <c r="J47" s="67" t="s">
        <v>28</v>
      </c>
      <c r="K47" s="54" t="s">
        <v>144</v>
      </c>
      <c r="L47" s="1">
        <f>3763287+33037</f>
        <v>3796324</v>
      </c>
      <c r="M47" s="1">
        <f>4066573+110754</f>
        <v>4177327</v>
      </c>
      <c r="N47" s="1">
        <f>3984788+374808</f>
        <v>4359596</v>
      </c>
      <c r="O47" s="1">
        <v>4408512</v>
      </c>
      <c r="P47" s="1">
        <f t="shared" si="2"/>
        <v>231185</v>
      </c>
      <c r="Q47" s="23"/>
    </row>
    <row r="48" spans="1:17" ht="36" customHeight="1" x14ac:dyDescent="0.25">
      <c r="A48" s="48">
        <v>40</v>
      </c>
      <c r="B48" s="49" t="s">
        <v>124</v>
      </c>
      <c r="C48" s="50" t="s">
        <v>125</v>
      </c>
      <c r="D48" s="1"/>
      <c r="E48" s="1"/>
      <c r="F48" s="1"/>
      <c r="G48" s="8">
        <v>4000000</v>
      </c>
      <c r="H48" s="9">
        <f t="shared" si="4"/>
        <v>4000000</v>
      </c>
      <c r="I48" s="66">
        <v>23</v>
      </c>
      <c r="J48" s="67"/>
      <c r="K48" s="54"/>
      <c r="L48" s="1"/>
      <c r="M48" s="1"/>
      <c r="N48" s="1"/>
      <c r="O48" s="1"/>
      <c r="P48" s="1"/>
      <c r="Q48" s="23"/>
    </row>
    <row r="49" spans="1:17" ht="18.75" customHeight="1" x14ac:dyDescent="0.25">
      <c r="A49" s="88">
        <v>41</v>
      </c>
      <c r="B49" s="49" t="s">
        <v>113</v>
      </c>
      <c r="C49" s="50" t="s">
        <v>114</v>
      </c>
      <c r="D49" s="1"/>
      <c r="E49" s="1"/>
      <c r="F49" s="1"/>
      <c r="G49" s="8">
        <v>0</v>
      </c>
      <c r="H49" s="9">
        <f t="shared" si="4"/>
        <v>0</v>
      </c>
      <c r="I49" s="66">
        <v>24</v>
      </c>
      <c r="J49" s="67" t="s">
        <v>29</v>
      </c>
      <c r="K49" s="54" t="s">
        <v>123</v>
      </c>
      <c r="L49" s="1"/>
      <c r="M49" s="1"/>
      <c r="N49" s="1"/>
      <c r="O49" s="1"/>
      <c r="P49" s="1">
        <f t="shared" si="2"/>
        <v>0</v>
      </c>
      <c r="Q49" s="23"/>
    </row>
    <row r="50" spans="1:17" s="61" customFormat="1" ht="18.75" customHeight="1" thickBot="1" x14ac:dyDescent="0.3">
      <c r="A50" s="57">
        <v>42</v>
      </c>
      <c r="B50" s="99" t="s">
        <v>86</v>
      </c>
      <c r="C50" s="100" t="s">
        <v>87</v>
      </c>
      <c r="D50" s="7">
        <f>SUM(D44:D49)</f>
        <v>5473120</v>
      </c>
      <c r="E50" s="7">
        <f>SUM(E44:E49)</f>
        <v>10904752</v>
      </c>
      <c r="F50" s="7">
        <f>SUM(F44:F49)</f>
        <v>5984679</v>
      </c>
      <c r="G50" s="19">
        <f>SUM(G44:G49)</f>
        <v>9681743</v>
      </c>
      <c r="H50" s="20">
        <f t="shared" si="4"/>
        <v>-1223009</v>
      </c>
      <c r="I50" s="91">
        <v>25</v>
      </c>
      <c r="J50" s="92" t="s">
        <v>24</v>
      </c>
      <c r="K50" s="93" t="s">
        <v>25</v>
      </c>
      <c r="L50" s="7">
        <f>SUM(L44:L49)</f>
        <v>4499050</v>
      </c>
      <c r="M50" s="7">
        <f>SUM(M44:M49)</f>
        <v>4749638</v>
      </c>
      <c r="N50" s="7">
        <f>SUM(N44:N49)</f>
        <v>4846007</v>
      </c>
      <c r="O50" s="7">
        <f>SUM(O44:O49)</f>
        <v>4408512</v>
      </c>
      <c r="P50" s="7">
        <f t="shared" si="2"/>
        <v>-341126</v>
      </c>
      <c r="Q50" s="27">
        <f>G50-O50</f>
        <v>5273231</v>
      </c>
    </row>
    <row r="51" spans="1:17" s="83" customFormat="1" ht="18.75" customHeight="1" thickBot="1" x14ac:dyDescent="0.3">
      <c r="A51" s="81">
        <v>43</v>
      </c>
      <c r="B51" s="82"/>
      <c r="C51" s="83" t="s">
        <v>88</v>
      </c>
      <c r="D51" s="4">
        <f>SUM(D43,D50)</f>
        <v>17235325</v>
      </c>
      <c r="E51" s="4">
        <f>SUM(E43,E50)</f>
        <v>22044927</v>
      </c>
      <c r="F51" s="4">
        <f>SUM(F43,F50)</f>
        <v>18390654</v>
      </c>
      <c r="G51" s="16">
        <f>SUM(G43,G50)</f>
        <v>20878973</v>
      </c>
      <c r="H51" s="17">
        <f t="shared" si="4"/>
        <v>-1165954</v>
      </c>
      <c r="I51" s="85">
        <v>26</v>
      </c>
      <c r="J51" s="86"/>
      <c r="K51" s="87" t="s">
        <v>97</v>
      </c>
      <c r="L51" s="4">
        <f>SUM(L43,L50)</f>
        <v>15099421</v>
      </c>
      <c r="M51" s="4">
        <f>SUM(M43,M50)</f>
        <v>22044927</v>
      </c>
      <c r="N51" s="4">
        <f>SUM(N43,N50)</f>
        <v>18468100</v>
      </c>
      <c r="O51" s="4">
        <f>SUM(O43,O50)</f>
        <v>20878973</v>
      </c>
      <c r="P51" s="4">
        <f t="shared" si="2"/>
        <v>-1165954</v>
      </c>
      <c r="Q51" s="25">
        <f>G51-O51</f>
        <v>0</v>
      </c>
    </row>
    <row r="55" spans="1:17" s="61" customFormat="1" x14ac:dyDescent="0.25">
      <c r="A55" s="34"/>
      <c r="I55" s="34"/>
      <c r="J55" s="101"/>
      <c r="K55" s="102"/>
      <c r="L55" s="102"/>
    </row>
    <row r="58" spans="1:17" s="61" customFormat="1" x14ac:dyDescent="0.25">
      <c r="A58" s="34"/>
      <c r="I58" s="34"/>
      <c r="J58" s="101"/>
      <c r="K58" s="102"/>
      <c r="L58" s="102"/>
    </row>
    <row r="63" spans="1:17" s="61" customFormat="1" x14ac:dyDescent="0.25">
      <c r="A63" s="34"/>
      <c r="I63" s="34"/>
      <c r="J63" s="101"/>
      <c r="K63" s="102"/>
      <c r="L63" s="102"/>
    </row>
    <row r="64" spans="1:17" s="61" customFormat="1" x14ac:dyDescent="0.25">
      <c r="A64" s="34"/>
      <c r="I64" s="34"/>
    </row>
    <row r="73" spans="1:12" s="61" customFormat="1" x14ac:dyDescent="0.25">
      <c r="A73" s="34"/>
      <c r="I73" s="34"/>
    </row>
    <row r="74" spans="1:12" x14ac:dyDescent="0.25">
      <c r="J74" s="28"/>
      <c r="K74" s="28"/>
      <c r="L74" s="28"/>
    </row>
    <row r="75" spans="1:12" x14ac:dyDescent="0.25">
      <c r="J75" s="28"/>
      <c r="K75" s="28"/>
      <c r="L75" s="28"/>
    </row>
    <row r="76" spans="1:12" x14ac:dyDescent="0.25">
      <c r="J76" s="28"/>
      <c r="K76" s="28"/>
      <c r="L76" s="28"/>
    </row>
    <row r="77" spans="1:12" s="61" customFormat="1" x14ac:dyDescent="0.25">
      <c r="A77" s="34"/>
      <c r="I77" s="34"/>
    </row>
    <row r="78" spans="1:12" s="61" customFormat="1" x14ac:dyDescent="0.25">
      <c r="A78" s="34"/>
      <c r="I78" s="34"/>
    </row>
    <row r="79" spans="1:12" s="61" customFormat="1" x14ac:dyDescent="0.25">
      <c r="A79" s="34"/>
      <c r="I79" s="34"/>
    </row>
    <row r="80" spans="1:12" s="61" customFormat="1" x14ac:dyDescent="0.25">
      <c r="A80" s="34"/>
      <c r="I80" s="34"/>
    </row>
    <row r="81" spans="1:12" x14ac:dyDescent="0.25">
      <c r="J81" s="28"/>
      <c r="K81" s="28"/>
      <c r="L81" s="28"/>
    </row>
    <row r="82" spans="1:12" x14ac:dyDescent="0.25">
      <c r="J82" s="28"/>
      <c r="K82" s="28"/>
      <c r="L82" s="28"/>
    </row>
    <row r="83" spans="1:12" x14ac:dyDescent="0.25">
      <c r="J83" s="28"/>
      <c r="K83" s="28"/>
      <c r="L83" s="28"/>
    </row>
    <row r="84" spans="1:12" x14ac:dyDescent="0.25">
      <c r="J84" s="28"/>
      <c r="K84" s="28"/>
      <c r="L84" s="28"/>
    </row>
    <row r="85" spans="1:12" s="61" customFormat="1" x14ac:dyDescent="0.25">
      <c r="A85" s="34"/>
      <c r="I85" s="34"/>
    </row>
    <row r="86" spans="1:12" s="61" customFormat="1" x14ac:dyDescent="0.25">
      <c r="A86" s="34"/>
      <c r="I86" s="34"/>
    </row>
    <row r="87" spans="1:12" s="61" customFormat="1" x14ac:dyDescent="0.25">
      <c r="A87" s="34"/>
      <c r="I87" s="34"/>
    </row>
    <row r="88" spans="1:12" x14ac:dyDescent="0.25">
      <c r="J88" s="28"/>
      <c r="K88" s="28"/>
      <c r="L88" s="28"/>
    </row>
    <row r="91" spans="1:12" s="104" customFormat="1" x14ac:dyDescent="0.25">
      <c r="A91" s="103"/>
      <c r="I91" s="103"/>
      <c r="J91" s="105"/>
      <c r="K91" s="106"/>
      <c r="L91" s="106"/>
    </row>
    <row r="95" spans="1:12" x14ac:dyDescent="0.25">
      <c r="J95" s="28"/>
      <c r="K95" s="28"/>
      <c r="L95" s="28"/>
    </row>
    <row r="96" spans="1:12" x14ac:dyDescent="0.25">
      <c r="J96" s="28"/>
      <c r="K96" s="28"/>
      <c r="L96" s="28"/>
    </row>
    <row r="97" spans="1:12" x14ac:dyDescent="0.25">
      <c r="J97" s="28"/>
      <c r="K97" s="28"/>
      <c r="L97" s="28"/>
    </row>
    <row r="98" spans="1:12" x14ac:dyDescent="0.25">
      <c r="J98" s="28"/>
      <c r="K98" s="28"/>
      <c r="L98" s="28"/>
    </row>
    <row r="99" spans="1:12" s="61" customFormat="1" x14ac:dyDescent="0.25">
      <c r="A99" s="34"/>
      <c r="I99" s="34"/>
    </row>
  </sheetData>
  <mergeCells count="4">
    <mergeCell ref="J11:J12"/>
    <mergeCell ref="A2:Q2"/>
    <mergeCell ref="A3:Q3"/>
    <mergeCell ref="A1:Q1"/>
  </mergeCells>
  <printOptions horizontalCentered="1"/>
  <pageMargins left="0" right="0" top="0.74803149606299213" bottom="0" header="0.31496062992125984" footer="0.31496062992125984"/>
  <pageSetup paperSize="9" scale="47" orientation="landscape" r:id="rId1"/>
  <headerFooter>
    <oddHeader>&amp;R23. számú táblázat a ... önkormányzati rendelethez
 a 2/2015. (II. 23.) rendelet 22.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Átrendezett</vt:lpstr>
      <vt:lpstr>Átrendezett!Nyomtatási_terület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2015-09-02T11:40:36Z</dcterms:modified>
</cp:coreProperties>
</file>