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MUNKA\200_Bp_Klauzal\_2_KAT_Klauzal\KAT_4_SZOVEG\"/>
    </mc:Choice>
  </mc:AlternateContent>
  <xr:revisionPtr revIDLastSave="0" documentId="13_ncr:1_{908B4934-F906-4F42-86CC-677B8CEFB180}" xr6:coauthVersionLast="47" xr6:coauthVersionMax="47" xr10:uidLastSave="{00000000-0000-0000-0000-000000000000}"/>
  <bookViews>
    <workbookView xWindow="13250" yWindow="960" windowWidth="20350" windowHeight="19520" tabRatio="851" xr2:uid="{00000000-000D-0000-FFFF-FFFF00000000}"/>
  </bookViews>
  <sheets>
    <sheet name="Klauz_KAT" sheetId="6" r:id="rId1"/>
    <sheet name="jatszoszerek" sheetId="7" r:id="rId2"/>
  </sheets>
  <definedNames>
    <definedName name="_xlnm.Print_Titles" localSheetId="0">Klauz_KAT!$9:$10</definedName>
    <definedName name="_xlnm.Print_Area" localSheetId="0">Klauz_KAT!$A$1:$F$193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6" l="1"/>
  <c r="F44" i="6"/>
  <c r="F39" i="6"/>
  <c r="F40" i="6"/>
  <c r="F41" i="6"/>
  <c r="F109" i="6" l="1"/>
  <c r="F157" i="6" l="1"/>
  <c r="F158" i="6"/>
  <c r="F156" i="6" l="1"/>
  <c r="F151" i="6"/>
  <c r="F150" i="6"/>
  <c r="F149" i="6"/>
  <c r="F148" i="6"/>
  <c r="F147" i="6"/>
  <c r="F146" i="6"/>
  <c r="F145" i="6"/>
  <c r="F144" i="6"/>
  <c r="F143" i="6"/>
  <c r="F142" i="6"/>
  <c r="F141" i="6"/>
  <c r="F138" i="6"/>
  <c r="F137" i="6"/>
  <c r="F136" i="6"/>
  <c r="F139" i="6"/>
  <c r="F133" i="6"/>
  <c r="F126" i="6"/>
  <c r="F127" i="6"/>
  <c r="F128" i="6"/>
  <c r="F129" i="6"/>
  <c r="F130" i="6"/>
  <c r="F131" i="6"/>
  <c r="F132" i="6"/>
  <c r="F125" i="6"/>
  <c r="F119" i="6"/>
  <c r="F120" i="6"/>
  <c r="F121" i="6"/>
  <c r="F122" i="6"/>
  <c r="F135" i="6"/>
  <c r="F124" i="6"/>
  <c r="F115" i="6"/>
  <c r="F116" i="6"/>
  <c r="F118" i="6"/>
  <c r="F114" i="6"/>
  <c r="F185" i="6"/>
  <c r="G139" i="6" l="1"/>
  <c r="G151" i="6"/>
  <c r="F159" i="6"/>
  <c r="F189" i="6" s="1"/>
  <c r="F152" i="6"/>
  <c r="F187" i="6" s="1"/>
  <c r="E71" i="6"/>
  <c r="E38" i="7"/>
  <c r="E37" i="7"/>
  <c r="F37" i="7" s="1"/>
  <c r="E36" i="7"/>
  <c r="F38" i="7"/>
  <c r="E40" i="7"/>
  <c r="F40" i="7"/>
  <c r="E39" i="7"/>
  <c r="E35" i="7" l="1"/>
  <c r="F35" i="7"/>
  <c r="E46" i="7"/>
  <c r="F46" i="7" s="1"/>
  <c r="E41" i="7"/>
  <c r="F41" i="7" s="1"/>
  <c r="E42" i="7"/>
  <c r="F42" i="7" s="1"/>
  <c r="E48" i="7"/>
  <c r="E47" i="7"/>
  <c r="F47" i="7" s="1"/>
  <c r="F36" i="7"/>
  <c r="F39" i="7"/>
  <c r="E43" i="7"/>
  <c r="F43" i="7" s="1"/>
  <c r="F44" i="7"/>
  <c r="F45" i="7"/>
  <c r="F48" i="7"/>
  <c r="E49" i="7"/>
  <c r="F49" i="7"/>
  <c r="E50" i="7"/>
  <c r="F50" i="7" s="1"/>
  <c r="F51" i="7"/>
  <c r="F52" i="7"/>
  <c r="F64" i="6"/>
  <c r="F65" i="6"/>
  <c r="F83" i="6"/>
  <c r="F57" i="6"/>
  <c r="F58" i="6"/>
  <c r="F59" i="6"/>
  <c r="F60" i="6"/>
  <c r="F61" i="6"/>
  <c r="F62" i="6"/>
  <c r="F63" i="6"/>
  <c r="F66" i="6"/>
  <c r="E68" i="6"/>
  <c r="F68" i="6" s="1"/>
  <c r="E69" i="6"/>
  <c r="F69" i="6" s="1"/>
  <c r="E70" i="6"/>
  <c r="F70" i="6" s="1"/>
  <c r="F71" i="6"/>
  <c r="E72" i="6"/>
  <c r="F72" i="6" s="1"/>
  <c r="E73" i="6"/>
  <c r="F73" i="6" s="1"/>
  <c r="E74" i="6"/>
  <c r="F74" i="6" s="1"/>
  <c r="E75" i="6"/>
  <c r="F75" i="6" s="1"/>
  <c r="F76" i="6"/>
  <c r="F77" i="6"/>
  <c r="F78" i="6"/>
  <c r="E79" i="6"/>
  <c r="F79" i="6" s="1"/>
  <c r="E80" i="6"/>
  <c r="F80" i="6" s="1"/>
  <c r="E81" i="6"/>
  <c r="F81" i="6" s="1"/>
  <c r="E82" i="6"/>
  <c r="F82" i="6" s="1"/>
  <c r="F84" i="6"/>
  <c r="F86" i="6"/>
  <c r="F87" i="6"/>
  <c r="F88" i="6"/>
  <c r="F89" i="6"/>
  <c r="F13" i="6"/>
  <c r="F14" i="6"/>
  <c r="F15" i="6"/>
  <c r="F16" i="6"/>
  <c r="C17" i="6"/>
  <c r="F17" i="6" s="1"/>
  <c r="C18" i="6"/>
  <c r="F18" i="6" s="1"/>
  <c r="F19" i="6"/>
  <c r="F20" i="6"/>
  <c r="F26" i="6"/>
  <c r="F27" i="6"/>
  <c r="F28" i="6"/>
  <c r="F29" i="6"/>
  <c r="F30" i="6"/>
  <c r="F31" i="6"/>
  <c r="E37" i="6"/>
  <c r="F37" i="6" s="1"/>
  <c r="F38" i="6"/>
  <c r="F42" i="6"/>
  <c r="F43" i="6"/>
  <c r="F45" i="6"/>
  <c r="F47" i="6"/>
  <c r="F48" i="6"/>
  <c r="F49" i="6"/>
  <c r="F50" i="6"/>
  <c r="F51" i="6"/>
  <c r="F94" i="6"/>
  <c r="F95" i="6"/>
  <c r="F96" i="6"/>
  <c r="F97" i="6"/>
  <c r="F98" i="6"/>
  <c r="E24" i="7"/>
  <c r="F24" i="7" s="1"/>
  <c r="E23" i="7"/>
  <c r="F23" i="7"/>
  <c r="F32" i="6"/>
  <c r="F21" i="6"/>
  <c r="C16" i="7"/>
  <c r="F22" i="6" l="1"/>
  <c r="F175" i="6" s="1"/>
  <c r="F52" i="6"/>
  <c r="F179" i="6" s="1"/>
  <c r="F99" i="6"/>
  <c r="F183" i="6" s="1"/>
  <c r="F33" i="6"/>
  <c r="F177" i="6" s="1"/>
  <c r="H84" i="6"/>
  <c r="F90" i="6"/>
  <c r="F181" i="6" s="1"/>
  <c r="H52" i="7"/>
  <c r="F191" i="6" l="1"/>
  <c r="H192" i="6" s="1"/>
  <c r="E192" i="6" l="1"/>
</calcChain>
</file>

<file path=xl/sharedStrings.xml><?xml version="1.0" encoding="utf-8"?>
<sst xmlns="http://schemas.openxmlformats.org/spreadsheetml/2006/main" count="452" uniqueCount="293">
  <si>
    <t>db</t>
  </si>
  <si>
    <t>ELŐKÉSZÍTÉS, BONTÁS összesen:</t>
  </si>
  <si>
    <t>fm</t>
  </si>
  <si>
    <r>
      <t>m</t>
    </r>
    <r>
      <rPr>
        <sz val="10"/>
        <rFont val="Arial"/>
        <family val="2"/>
        <charset val="238"/>
      </rPr>
      <t>²</t>
    </r>
  </si>
  <si>
    <r>
      <t>m</t>
    </r>
    <r>
      <rPr>
        <sz val="10"/>
        <rFont val="Arial"/>
        <family val="2"/>
        <charset val="238"/>
      </rPr>
      <t>³</t>
    </r>
  </si>
  <si>
    <t>Tétel szöveg</t>
  </si>
  <si>
    <t>Díj összesen</t>
  </si>
  <si>
    <t>1.</t>
  </si>
  <si>
    <t>2.</t>
  </si>
  <si>
    <t>3.</t>
  </si>
  <si>
    <t>4.</t>
  </si>
  <si>
    <t>5.</t>
  </si>
  <si>
    <t>Egység</t>
  </si>
  <si>
    <t>Anyag + díj 
egység ár</t>
  </si>
  <si>
    <t>HAGS</t>
  </si>
  <si>
    <t>NRG Kebnekaise
8074956</t>
  </si>
  <si>
    <t>Loly Climber
8077618</t>
  </si>
  <si>
    <t>UniPlay Bolanta
8061751</t>
  </si>
  <si>
    <t>UniPlay Fyri
8071449</t>
  </si>
  <si>
    <t>UniPlay Ebriente
8071450</t>
  </si>
  <si>
    <t>UniPlay Belidore
8048385</t>
  </si>
  <si>
    <t>Elemes burkolatok bontása szegéllyel, alépítménnyel, elszállítással
( ~ 30 cm rétegvastagságot feltételezve )</t>
  </si>
  <si>
    <t>Öntött aszfalt burkolatok bontása szegéllyel, alépítménnyel, elszállítással
( ~ 30 cm rétegvastagságot feltételezve )</t>
  </si>
  <si>
    <t>Szórt burkolatok bontása szegéllyel, alépítménnyel, elszállítással
( ~ 30 cm rétegvastagságot feltételezve )</t>
  </si>
  <si>
    <t>ELŐKÉSZÍTÉS, BONTÁS, FÖLDMUNKA</t>
  </si>
  <si>
    <t>Tervezett burkolatok alatt tükör előkészítés 
(azt feltételezve, hogy a bontások után a további tükörkiemelés nem szükséges)</t>
  </si>
  <si>
    <t>Tervezett zöldfelületek alatt talajelőkészítés, és termőföld terítés, idegenből szállított rostált darált termőföld alkalmazásával
(~ egységesen 25 cm rétegvastagsággal számolva) 4 800 m²</t>
  </si>
  <si>
    <t>Gyepnyesés és termőföld letermelés meglévő zöldfelületeken, elszállítással
(~ 30 cm rétegvastagságban)</t>
  </si>
  <si>
    <t>Egyes lábazatos, acél pálcás kerítés szakaszok bontása lábazattal együtt, bontott anyagok elszállításával.</t>
  </si>
  <si>
    <t>Labdafogó kerítés bontása sportpályák körül, a tartóoszlopok beton pontalapjával együtt, bontott anyagok elszállításával.</t>
  </si>
  <si>
    <t>egys</t>
  </si>
  <si>
    <t>Berendezések bontása alapojaikkal, bontott anyagok elszállításával.
(játszószerek, parki bútorok stb.)</t>
  </si>
  <si>
    <t>Fittnesz pálya burkolata
ütéscsillapító öntött gumi burkolat építése alépítménnyel, süllyesztettacél szegéllyel, több színben</t>
  </si>
  <si>
    <t>Sportpálya burkolata
ütéscsillapító öntött gumi burkolat építése alépítménnyel, beton szegéllyel, több színben, játékterek felfestésével</t>
  </si>
  <si>
    <t>Játszótér burkolata -1.
ütéscsillapító öntött gumi burkolat építése alépítménnyel, süllyesztett, rejtett szegéllyel,  több színben, mintákkal</t>
  </si>
  <si>
    <t>Játszótér burkolata -2.
ütéscsillapító homok burkolat építése alépítménnyel, süllyesztett, rejtett szegéllyel</t>
  </si>
  <si>
    <t>MŰTÁRGYÉPÍTÉS</t>
  </si>
  <si>
    <t>Gyalogos burkolat
Terraway burkolat építése zúzalék alépítménnyel, süllyesztett acél szegéllyel, dilatációkkal, kvarchomok színben, gyalogos terhelésre méretezve.</t>
  </si>
  <si>
    <t>Járda burkolat
Elemes térkő burkolat építése kiemelt beton szegéllyel, tömörített alépítménnyel, gyalogos terhelésre méretezve.
(kerítésen kívüli terület járdaszélesítése)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</si>
  <si>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</si>
  <si>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</si>
  <si>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</si>
  <si>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</si>
  <si>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</si>
  <si>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</si>
  <si>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</si>
  <si>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</si>
  <si>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</si>
  <si>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</si>
  <si>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</si>
  <si>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</si>
  <si>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</si>
  <si>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</si>
  <si>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</si>
  <si>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3.2</t>
  </si>
  <si>
    <t xml:space="preserve"> 3.3</t>
  </si>
  <si>
    <t xml:space="preserve"> 3.4</t>
  </si>
  <si>
    <t xml:space="preserve"> 3.5</t>
  </si>
  <si>
    <t xml:space="preserve"> 3.6</t>
  </si>
  <si>
    <t>BERENDEZÉSEK</t>
  </si>
  <si>
    <t>utcabútorok</t>
  </si>
  <si>
    <t>játszószerek</t>
  </si>
  <si>
    <t xml:space="preserve"> 3.1</t>
  </si>
  <si>
    <t>MŰTÁRGYÉPÍTÉS összesen:</t>
  </si>
  <si>
    <t>BURKOLATÉPÍTÉS összesen:</t>
  </si>
  <si>
    <t>BURKOLATÉPÍTÉS</t>
  </si>
  <si>
    <t xml:space="preserve"> 2.8</t>
  </si>
  <si>
    <t>Kutyafuttató megerősített alépítményű kaviccsal kevert gyepesített felületének elkészítése</t>
  </si>
  <si>
    <t xml:space="preserve"> 3.7</t>
  </si>
  <si>
    <t xml:space="preserve"> 3.8</t>
  </si>
  <si>
    <t>él fm</t>
  </si>
  <si>
    <t>Ülőfal készítése előregyártott finombeton elemekből. 45cm magas, változó, 30-75 cm széles, íves vonalvezetésű elemek, beton alapra helyezve.
(a kerítés új fedkőelemeivel és a lépcsőelemekkel azonos minőségű és megjelenésű)</t>
  </si>
  <si>
    <t>Előregyártott műkő tömblépcső készítése. 
40x15x100 cm, csúszásmentes felső felületű tömb elemek, beton alapon.
(a kerítés új fedkőelemeivel azonos minőségű és megjelenésű)</t>
  </si>
  <si>
    <t>Akadálymentes rámpák pofafalának elkészítése előregyártott finombeton elemekből.
30x50x100 cm finombeton elemek, beton alapon.
(a kerítés új fedkőelemeivel és a lépcsőelemekkel azonos minőségű és megjelenésű)</t>
  </si>
  <si>
    <t xml:space="preserve"> 3.9</t>
  </si>
  <si>
    <t>Egyedi fa ülőfelületű, lépcsőzetes fa pihenődekkek építése.
4cm anyagvastagságú palló burkolatú dekekk, acél zártszelvény tartószerkezeten, beton pontalapokon.
Befoglaló méret kb.: 500x400x45-90 cm</t>
  </si>
  <si>
    <t>BERENDEZÉSEK összesen:</t>
  </si>
  <si>
    <t>KERTÉSZETI MUNKÁK</t>
  </si>
  <si>
    <t>ELŐKÉSZÍTÉS, BONTÁS összesen (nettó):</t>
  </si>
  <si>
    <t>BURKOLATÉPÍTÉS összesen (nettó):</t>
  </si>
  <si>
    <t>MŰTÁRGYÉPÍTÉS összesen (nettó):</t>
  </si>
  <si>
    <t>BERENDEZÉSEK összesen (nettó):</t>
  </si>
  <si>
    <t>KERTÉSZETI MUNKÁK összesen (nettó):</t>
  </si>
  <si>
    <t xml:space="preserve"> bruttó (27 % Áfa tartalommal)</t>
  </si>
  <si>
    <t xml:space="preserve"> 4.1</t>
  </si>
  <si>
    <t xml:space="preserve"> 4.2</t>
  </si>
  <si>
    <t xml:space="preserve"> 4.3</t>
  </si>
  <si>
    <t xml:space="preserve"> 4.4</t>
  </si>
  <si>
    <t>Kültéri vandálbiztos, rögzíthető pingpongasztal szállítása és telepítése.</t>
  </si>
  <si>
    <t>Kisméretű vandálbiztos acél grund focikapu szállítással, telepítéssel.</t>
  </si>
  <si>
    <t>Közterületi acél grund foci kapu és kosárpalánk egybe építve, szállítással, telepítéssel.</t>
  </si>
  <si>
    <t>Plastobo</t>
  </si>
  <si>
    <t>Sponeta</t>
  </si>
  <si>
    <t>HBH</t>
  </si>
  <si>
    <t>Kültéri vandálbiztos, street workout egység szállíása és telepítése.
(függeszkedő-hűzódzkodó, bordásfal, nyújtó, külön tolódzkodó)</t>
  </si>
  <si>
    <t>Gyepesítés gyepszőnyeg terítéssel, vakondhálóval, a terület előkészítésével</t>
  </si>
  <si>
    <t>Koros fák ültetése, min. 3xi. 30/35 faiskolai méretű, előnevelt lombos fákkal, kifordulás elleni védelem talajfelszín alatti pányvázással.</t>
  </si>
  <si>
    <t>Cserjefelületek ültetése, talajtakarás apró szemű fenyőkéreg őrleménnyel.
(a frissen kiültetett felület talajfedése min. 75%)</t>
  </si>
  <si>
    <t>Évelő és árnyéki gyeppótló felületek ültetése, talajtakarás apró szemű fenyőkéreg őrleménnyel
(a frissen kiültetett felület talajfedése min. 75%)</t>
  </si>
  <si>
    <t>Automata öntözőhálózat kiépítése.
Cserje és évelő felületek csepegtető öntözéssel, gyepfelületek öntözése szórófejes és rotoros öntözőkkel)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</si>
  <si>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</si>
  <si>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</si>
  <si>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</si>
  <si>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</si>
  <si>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</si>
  <si>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>~ 75 %</t>
  </si>
  <si>
    <t xml:space="preserve">Egyensúlyozó gumigömbök és gumi félgömbök játszófelületben     
ø 35 és ø 60 cm, egyedi RAL színben
- telepítésel a gyártó utasítása szerint, beton pontalaphoz rögzítve
- szállítással, üzembe helyezést megelőző szabványossági felülvizsgálattal, jegyzőkönyvezett minősítéssel </t>
  </si>
  <si>
    <t>Fix köztári napvitorla szállítása és telepítése, oszlopok burkolat alatti rögzítésével. 
Ponyva befoglaló mérete: ~ 7x7 m ( víz és légáteresztő, UV stabil, időjárás álló)
Acél, hengeres oszlop lábakkal, rozsdamentes szerelvényekkel.</t>
  </si>
  <si>
    <t xml:space="preserve"> 3.10</t>
  </si>
  <si>
    <t>Meglévő faragott mészkő vízjáték elbontása és új helyen való felállítása, vízgépészet kialakításával.</t>
  </si>
  <si>
    <r>
      <rPr>
        <b/>
        <sz val="10"/>
        <rFont val="Calibri"/>
        <family val="2"/>
        <charset val="238"/>
        <scheme val="minor"/>
      </rPr>
      <t>J-11</t>
    </r>
    <r>
      <rPr>
        <sz val="10"/>
        <rFont val="Calibri"/>
        <family val="2"/>
        <charset val="238"/>
        <scheme val="minor"/>
      </rPr>
      <t xml:space="preserve"> jelű játszószer - terepcsúszda
Széles, terepre illesztett csúszda, 1 m széles, 2 m szintkülönbséget áthidaló.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</si>
  <si>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r>
      <rPr>
        <b/>
        <sz val="10"/>
        <rFont val="Calibri"/>
        <family val="2"/>
        <charset val="238"/>
        <scheme val="minor"/>
      </rPr>
      <t>J-05</t>
    </r>
    <r>
      <rPr>
        <sz val="10"/>
        <rFont val="Calibri"/>
        <family val="2"/>
        <charset val="238"/>
        <scheme val="minor"/>
      </rPr>
      <t xml:space="preserve"> jelű játszószer - többszemélyes pörgő játék
szállítás és telelepítés. Befoglaló méret: </t>
    </r>
    <r>
      <rPr>
        <sz val="10"/>
        <rFont val="Arial"/>
        <family val="2"/>
        <charset val="238"/>
      </rPr>
      <t>Ø</t>
    </r>
    <r>
      <rPr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  <scheme val="minor"/>
      </rPr>
      <t>180 cm, m: 100 cm
Telepítésel a gyártó utasítása szerint, beton pontalaphoz rögzítve, a szükséges védőtávolságok és szabad terület ellenőrzésével, üzembe helyezést megelőző szabványossági felülvizsgálattal, jegyzőkönyvezett minősítéssel.
(pl.  Berliner, Disk típusú)</t>
    </r>
  </si>
  <si>
    <r>
      <rPr>
        <b/>
        <sz val="10"/>
        <rFont val="Calibri"/>
        <family val="2"/>
        <charset val="238"/>
        <scheme val="minor"/>
      </rPr>
      <t>J-01</t>
    </r>
    <r>
      <rPr>
        <sz val="10"/>
        <rFont val="Calibri"/>
        <family val="2"/>
        <charset val="238"/>
        <scheme val="minor"/>
      </rPr>
      <t xml:space="preserve"> jelű játszószer - többfunkciós mászóka szállítás és telelepítés. 
Befoglaló méret: 590 x 540 cm , esési m: 230 cm
Telepítésel a gyártó utasítása szerint, beton pontalaphoz rögzítve, a szükséges védőtávolságok és szabad terület ellenőrzésével, üzembe helyezést megelőző szabványossági felülvizsgálattal, jegyzőkönyvezett minősítéssel.
(pl. Hags, UniPlay Belidore típusú)</t>
    </r>
  </si>
  <si>
    <r>
      <rPr>
        <b/>
        <sz val="10"/>
        <rFont val="Calibri"/>
        <family val="2"/>
        <charset val="238"/>
        <scheme val="minor"/>
      </rPr>
      <t>J-02</t>
    </r>
    <r>
      <rPr>
        <sz val="10"/>
        <rFont val="Calibri"/>
        <family val="2"/>
        <charset val="238"/>
        <scheme val="minor"/>
      </rPr>
      <t xml:space="preserve"> jelű játszószer - többfunkciós mászóka szállítás és telelepítés. 
Befoglaló méret: 340 x 150 cm , esési m: 260 cm
Telepítésel a gyártó utasítása szerint, beton pontalaphoz rögzítve, a szükséges védőtávolságok és szabad terület ellenőrzésével, üzembe helyezést megelőző szabványossági felülvizsgálattal, jegyzőkönyvezett minősítéssel.
(pl. Hags, UniPlay Firy típusú)</t>
    </r>
  </si>
  <si>
    <r>
      <rPr>
        <b/>
        <sz val="10"/>
        <rFont val="Calibri"/>
        <family val="2"/>
        <charset val="238"/>
        <scheme val="minor"/>
      </rPr>
      <t>J-03</t>
    </r>
    <r>
      <rPr>
        <sz val="10"/>
        <rFont val="Calibri"/>
        <family val="2"/>
        <charset val="238"/>
        <scheme val="minor"/>
      </rPr>
      <t xml:space="preserve"> jelű játszószer - köteles mászóka szállítás és telelepítés. 
Befoglaló méret: 400 x 290 cm , esési m: 225 cm
Telepítésel a gyártó utasítása szerint, beton pontalaphoz rögzítve, a szükséges védőtávolságok és szabad terület ellenőrzésével, üzembe helyezést megelőző szabványossági felülvizsgálattal, jegyzőkönyvezett minősítéssel.
(pl. Hags, Kebnekaise típusú)</t>
    </r>
  </si>
  <si>
    <r>
      <rPr>
        <b/>
        <sz val="10"/>
        <rFont val="Calibri"/>
        <family val="2"/>
        <charset val="238"/>
        <scheme val="minor"/>
      </rPr>
      <t>J-04</t>
    </r>
    <r>
      <rPr>
        <sz val="10"/>
        <rFont val="Calibri"/>
        <family val="2"/>
        <charset val="238"/>
        <scheme val="minor"/>
      </rPr>
      <t xml:space="preserve"> jelű játszószer - mászóka szállítás és telelepítés. 
Befoglaló méret: 300 x 310 cm , esési m: 300 cm
Telepítésel a gyártó utasítása szerint, beton pontalaphoz rögzítve, a szükséges védőtávolságok és szabad terület ellenőrzésével, üzembe helyezést megelőző szabványossági felülvizsgálattal, jegyzőkönyvezett minősítéssel.
(pl. Hags, Loly Climber típusú)</t>
    </r>
  </si>
  <si>
    <t>Revo
8069329</t>
  </si>
  <si>
    <r>
      <rPr>
        <b/>
        <sz val="10"/>
        <rFont val="Calibri"/>
        <family val="2"/>
        <charset val="238"/>
        <scheme val="minor"/>
      </rPr>
      <t>J-06</t>
    </r>
    <r>
      <rPr>
        <sz val="10"/>
        <rFont val="Calibri"/>
        <family val="2"/>
        <charset val="238"/>
        <scheme val="minor"/>
      </rPr>
      <t xml:space="preserve"> jelű játszószer - forgó játék szállítás és telelepítés. 
Befoglaló méret: 185 x 40 cm , esési m: 40 cm
Telepítésel a gyártó utasítása szerint, beton pontalaphoz rögzítve, a szükséges védőtávolságok és szabad terület ellenőrzésével, üzembe helyezést megelőző szabványossági felülvizsgálattal, jegyzőkönyvezett minősítéssel.
(pl. Hags, Revo típusú)</t>
    </r>
  </si>
  <si>
    <t>Agito Igloo
8022910</t>
  </si>
  <si>
    <r>
      <rPr>
        <b/>
        <sz val="10"/>
        <rFont val="Calibri"/>
        <family val="2"/>
        <charset val="238"/>
        <scheme val="minor"/>
      </rPr>
      <t>J-01</t>
    </r>
    <r>
      <rPr>
        <sz val="10"/>
        <rFont val="Calibri"/>
        <family val="2"/>
        <charset val="238"/>
        <scheme val="minor"/>
      </rPr>
      <t xml:space="preserve"> jelű játszószer - többfunkciós fém mászóka szállítás és telelepítés. 
Befoglaló méret: 590 x 540 cm , esési m: 230 cm
Telepítésel a gyártó utasítása szerint, beton pontalaphoz rögzítve, a szükséges védőtávolságok és szabad terület ellenőrzésével, üzembe helyezést megelőző szabványossági felülvizsgálattal, jegyzőkönyvezett minősítéssel.
(pl. Hags, Agito Igloo típusú)</t>
    </r>
  </si>
  <si>
    <r>
      <rPr>
        <b/>
        <sz val="10"/>
        <rFont val="Calibri"/>
        <family val="2"/>
        <charset val="238"/>
        <scheme val="minor"/>
      </rPr>
      <t>J-07</t>
    </r>
    <r>
      <rPr>
        <sz val="10"/>
        <rFont val="Calibri"/>
        <family val="2"/>
        <charset val="238"/>
        <scheme val="minor"/>
      </rPr>
      <t xml:space="preserve"> jelű játszószer - fészekhinta szállítás és telelepítés. 
Befoglaló méret: 370 x 140 cm , esési m: 140 cm
Telepítésel a gyártó utasítása szerint, beton pontalaphoz rögzítve, a szükséges védőtávolságok és szabad terület ellenőrzésével, üzembe helyezést megelőző szabványossági felülvizsgálattal, jegyzőkönyvezett minősítéssel.
(pl. Hags, Revo típusú)</t>
    </r>
  </si>
  <si>
    <r>
      <rPr>
        <b/>
        <sz val="10"/>
        <rFont val="Calibri"/>
        <family val="2"/>
        <charset val="238"/>
        <scheme val="minor"/>
      </rPr>
      <t>J-09</t>
    </r>
    <r>
      <rPr>
        <sz val="10"/>
        <rFont val="Calibri"/>
        <family val="2"/>
        <charset val="238"/>
        <scheme val="minor"/>
      </rPr>
      <t xml:space="preserve"> jelű játszószer - kétállásos hinta bébi ülőkével szállítás és telelepítés. 
Befoglaló méret: 370 x 140 cm , esési m: 140 cm
Telepítésel a gyártó utasítása szerint, beton pontalaphoz rögzítve, a szükséges védőtávolságok és szabad terület ellenőrzésével, üzembe helyezést megelőző szabványossági felülvizsgálattal, jegyzőkönyvezett minősítéssel.
(pl. Hags, Mira típusú)</t>
    </r>
  </si>
  <si>
    <r>
      <rPr>
        <b/>
        <sz val="10"/>
        <rFont val="Calibri"/>
        <family val="2"/>
        <charset val="238"/>
        <scheme val="minor"/>
      </rPr>
      <t>J-08</t>
    </r>
    <r>
      <rPr>
        <sz val="10"/>
        <rFont val="Calibri"/>
        <family val="2"/>
        <charset val="238"/>
        <scheme val="minor"/>
      </rPr>
      <t xml:space="preserve"> jelű játszószer - kétállásos hinta gumilap ülőkével szállítás és telelepítés. 
Befoglaló méret: 370 x 140 cm , esési m: 140 cm
Telepítésel a gyártó utasítása szerint, beton pontalaphoz rögzítve, a szükséges védőtávolságok és szabad terület ellenőrzésével, üzembe helyezést megelőző szabványossági felülvizsgálattal, jegyzőkönyvezett minősítéssel.
(pl. Hags, Mira típusú)</t>
    </r>
  </si>
  <si>
    <r>
      <rPr>
        <b/>
        <sz val="10"/>
        <rFont val="Calibri"/>
        <family val="2"/>
        <charset val="238"/>
        <scheme val="minor"/>
      </rPr>
      <t>J-10.1</t>
    </r>
    <r>
      <rPr>
        <sz val="10"/>
        <rFont val="Calibri"/>
        <family val="2"/>
        <charset val="238"/>
        <scheme val="minor"/>
      </rPr>
      <t xml:space="preserve"> jelű játszószer - Süllyesztett trambulin szállítás és telelepítés
</t>
    </r>
    <r>
      <rPr>
        <b/>
        <sz val="10"/>
        <rFont val="Calibri"/>
        <family val="2"/>
        <charset val="238"/>
        <scheme val="minor"/>
      </rPr>
      <t>átmérő 150 cm</t>
    </r>
    <r>
      <rPr>
        <sz val="10"/>
        <rFont val="Calibri"/>
        <family val="2"/>
        <charset val="238"/>
        <scheme val="minor"/>
      </rPr>
      <t xml:space="preserve">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</si>
  <si>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r>
      <rPr>
        <b/>
        <sz val="10"/>
        <rFont val="Calibri"/>
        <family val="2"/>
        <charset val="238"/>
        <scheme val="minor"/>
      </rPr>
      <t>J-10.2</t>
    </r>
    <r>
      <rPr>
        <sz val="10"/>
        <rFont val="Calibri"/>
        <family val="2"/>
        <charset val="238"/>
        <scheme val="minor"/>
      </rPr>
      <t xml:space="preserve"> jelű játszószer - Süllyesztett trambulin szállítás és telelepítés
</t>
    </r>
    <r>
      <rPr>
        <b/>
        <sz val="10"/>
        <rFont val="Calibri"/>
        <family val="2"/>
        <charset val="238"/>
        <scheme val="minor"/>
      </rPr>
      <t>átmérő 100 cm</t>
    </r>
    <r>
      <rPr>
        <sz val="10"/>
        <rFont val="Calibri"/>
        <family val="2"/>
        <charset val="238"/>
        <scheme val="minor"/>
      </rPr>
      <t xml:space="preserve">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</si>
  <si>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r>
      <rPr>
        <b/>
        <sz val="10"/>
        <rFont val="Calibri"/>
        <family val="2"/>
        <charset val="238"/>
        <scheme val="minor"/>
      </rPr>
      <t>J-12</t>
    </r>
    <r>
      <rPr>
        <sz val="10"/>
        <rFont val="Calibri"/>
        <family val="2"/>
        <charset val="238"/>
        <scheme val="minor"/>
      </rPr>
      <t xml:space="preserve"> jelű játszószer - rugós játék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</si>
  <si>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r>
      <rPr>
        <b/>
        <sz val="10"/>
        <rFont val="Calibri"/>
        <family val="2"/>
        <charset val="238"/>
        <scheme val="minor"/>
      </rPr>
      <t>J-13</t>
    </r>
    <r>
      <rPr>
        <sz val="10"/>
        <rFont val="Calibri"/>
        <family val="2"/>
        <charset val="238"/>
        <scheme val="minor"/>
      </rPr>
      <t xml:space="preserve"> jelű játszószer - átbújós alagút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</si>
  <si>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r>
      <rPr>
        <b/>
        <sz val="10"/>
        <rFont val="Calibri"/>
        <family val="2"/>
        <charset val="238"/>
        <scheme val="minor"/>
      </rPr>
      <t>J-14.1</t>
    </r>
    <r>
      <rPr>
        <sz val="10"/>
        <rFont val="Calibri"/>
        <family val="2"/>
        <charset val="238"/>
        <scheme val="minor"/>
      </rPr>
      <t xml:space="preserve"> jelű játszószer - fa kunyhó - 1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</si>
  <si>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r>
      <rPr>
        <b/>
        <sz val="10"/>
        <rFont val="Calibri"/>
        <family val="2"/>
        <charset val="238"/>
        <scheme val="minor"/>
      </rPr>
      <t>J-14.2</t>
    </r>
    <r>
      <rPr>
        <sz val="10"/>
        <rFont val="Calibri"/>
        <family val="2"/>
        <charset val="238"/>
        <scheme val="minor"/>
      </rPr>
      <t xml:space="preserve"> jelű játszószer - fa kunyhó - 2
Telepítésel a gyártó utasítása szerint, beton pontalaphoz rögzítve, a szükséges védőtávolságok és szabad terület ellenőrzésével, üzembe helyezést megelőző szabványossági felülvizsgálattal, jegyzőkönyvezett minősítéssel.</t>
    </r>
  </si>
  <si>
    <t>Berliner, shout.06
130000000</t>
  </si>
  <si>
    <t>Biciklitároló szállítása és rögzítése burkolat alatti alaphoz
(pl, Santa and Cole Key típus)</t>
  </si>
  <si>
    <t xml:space="preserve">Ivókutak szállítása és telepítése.
(pl, Metalco, </t>
  </si>
  <si>
    <t xml:space="preserve"> 4.5</t>
  </si>
  <si>
    <t>Köztéri hulladékgyűjtők szállítása és elhelyezése, rögzítés burkolat alatt.
(Pl Városszépítő, Konstruktív típus)</t>
  </si>
  <si>
    <t>Köztéri támlás, fa ülőfelületű, sorolható pad szállítása és telepítése.
180 cm hosszú 
(pl, mmcite, Miela típusú)</t>
  </si>
  <si>
    <t>Köztéri támla nélküli, fa ülőfelületű, sorolható pad szállítása és telepítése.
180 cm hosszú 
(pl, mmcite, Miela típusú)</t>
  </si>
  <si>
    <t>Köztéri támlás fa ülőfelületű, karosszék szállítása és telepítése.
60 cm hosszú 
(pl, mmcite, Miela típusú)</t>
  </si>
  <si>
    <t xml:space="preserve"> 4.6</t>
  </si>
  <si>
    <t xml:space="preserve"> 4.7</t>
  </si>
  <si>
    <t xml:space="preserve"> 4.8</t>
  </si>
  <si>
    <t xml:space="preserve"> 4.9</t>
  </si>
  <si>
    <r>
      <t xml:space="preserve">Köztéri támla nélküli, kör alaprajzú fa ülőfelületű, pad szállítása és telepítése.
</t>
    </r>
    <r>
      <rPr>
        <sz val="10"/>
        <rFont val="Arial"/>
        <family val="2"/>
        <charset val="238"/>
      </rPr>
      <t xml:space="preserve">Ø </t>
    </r>
    <r>
      <rPr>
        <sz val="10"/>
        <rFont val="Calibri"/>
        <family val="2"/>
        <charset val="238"/>
        <scheme val="minor"/>
      </rPr>
      <t>230 cm 
(pl, mmcite, Lago típusú)</t>
    </r>
  </si>
  <si>
    <r>
      <t xml:space="preserve">Köztéri támla nélküli, íves alaprajzú fa ülőfelületű, pad szállítása és telepítése.
</t>
    </r>
    <r>
      <rPr>
        <sz val="10"/>
        <rFont val="Arial"/>
        <family val="2"/>
        <charset val="238"/>
      </rPr>
      <t xml:space="preserve">Ø </t>
    </r>
    <r>
      <rPr>
        <sz val="10"/>
        <rFont val="Calibri"/>
        <family val="2"/>
        <charset val="238"/>
        <scheme val="minor"/>
      </rPr>
      <t>300 cm 
(pl, mmcite, Vera solo típusú)</t>
    </r>
  </si>
  <si>
    <r>
      <t xml:space="preserve">Köztéri támla nélküli, kör alakú ülőke szállítása és telepítése.
</t>
    </r>
    <r>
      <rPr>
        <sz val="10"/>
        <rFont val="Arial"/>
        <family val="2"/>
        <charset val="238"/>
      </rPr>
      <t xml:space="preserve">Ø </t>
    </r>
    <r>
      <rPr>
        <sz val="10"/>
        <rFont val="Calibri"/>
        <family val="2"/>
        <charset val="238"/>
        <scheme val="minor"/>
      </rPr>
      <t>85 cm 
(pl, mmcite, Lago típusú)</t>
    </r>
  </si>
  <si>
    <t xml:space="preserve"> 4.10</t>
  </si>
  <si>
    <r>
      <t xml:space="preserve">Köztéri kör alakúasztal szállítása és telepítése.
</t>
    </r>
    <r>
      <rPr>
        <sz val="10"/>
        <rFont val="Arial"/>
        <family val="2"/>
        <charset val="238"/>
      </rPr>
      <t xml:space="preserve">Ø </t>
    </r>
    <r>
      <rPr>
        <sz val="10"/>
        <rFont val="Calibri"/>
        <family val="2"/>
        <charset val="238"/>
        <scheme val="minor"/>
      </rPr>
      <t>85 cm 
(pl, mmcite, Lago típusú)</t>
    </r>
  </si>
  <si>
    <t xml:space="preserve"> 4.11</t>
  </si>
  <si>
    <t xml:space="preserve"> 4.12</t>
  </si>
  <si>
    <t xml:space="preserve"> 4.13</t>
  </si>
  <si>
    <t xml:space="preserve"> 4.14</t>
  </si>
  <si>
    <t xml:space="preserve"> 4.15</t>
  </si>
  <si>
    <t xml:space="preserve"> 4.16</t>
  </si>
  <si>
    <t xml:space="preserve"> 4.17</t>
  </si>
  <si>
    <t xml:space="preserve"> 4.18</t>
  </si>
  <si>
    <t xml:space="preserve"> 4.19</t>
  </si>
  <si>
    <t xml:space="preserve"> 4.20</t>
  </si>
  <si>
    <t xml:space="preserve"> 4.21</t>
  </si>
  <si>
    <t xml:space="preserve"> 4.22</t>
  </si>
  <si>
    <t xml:space="preserve"> 4.23</t>
  </si>
  <si>
    <t xml:space="preserve"> 4.24</t>
  </si>
  <si>
    <t xml:space="preserve"> 4.25</t>
  </si>
  <si>
    <t xml:space="preserve"> 4.26</t>
  </si>
  <si>
    <t xml:space="preserve"> 4.27</t>
  </si>
  <si>
    <t xml:space="preserve"> 4.28</t>
  </si>
  <si>
    <t xml:space="preserve"> 4.29</t>
  </si>
  <si>
    <t xml:space="preserve"> 4.30</t>
  </si>
  <si>
    <t xml:space="preserve"> 4.31</t>
  </si>
  <si>
    <t>sport és street workout eszközei</t>
  </si>
  <si>
    <t>terület: 7800 nm</t>
  </si>
  <si>
    <t>Ft /nm</t>
  </si>
  <si>
    <t>EIBE</t>
  </si>
  <si>
    <r>
      <rPr>
        <b/>
        <sz val="10"/>
        <rFont val="Calibri"/>
        <family val="2"/>
        <charset val="238"/>
        <scheme val="minor"/>
      </rPr>
      <t>J-07</t>
    </r>
    <r>
      <rPr>
        <sz val="10"/>
        <rFont val="Calibri"/>
        <family val="2"/>
        <charset val="238"/>
        <scheme val="minor"/>
      </rPr>
      <t xml:space="preserve"> jelű játszószer - fészekhinta szállítás és telelepítés. 
Befoglaló méret: 370 x 140 cm , esési m: 140 cm
Telepítésel a gyártó utasítása szerint, beton pontalaphoz rögzítve, a szükséges védőtávolságok és szabad terület ellenőrzésével, üzembe helyezést megelőző szabványossági felülvizsgálattal, jegyzőkönyvezett minősítéssel.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</si>
  <si>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J-08</t>
    </r>
    <r>
      <rPr>
        <sz val="10"/>
        <rFont val="Calibri"/>
        <family val="2"/>
        <charset val="238"/>
        <scheme val="minor"/>
      </rPr>
      <t xml:space="preserve"> jelű játszószer - kétállásos hinta gumilap ülőkével szállítás és telelepítés. 
Befoglaló méret: 370 x 140 cm , esési m: 140 cm
Telepítésel a gyártó utasítása szerint, beton pontalaphoz rögzítve, a szükséges védőtávolságok és szabad terület ellenőrzésével, üzembe helyezést megelőző szabványossági felülvizsgálattal, jegyzőkönyvezett minősítéssel.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</si>
  <si>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J-09</t>
    </r>
    <r>
      <rPr>
        <sz val="10"/>
        <rFont val="Calibri"/>
        <family val="2"/>
        <charset val="238"/>
        <scheme val="minor"/>
      </rPr>
      <t xml:space="preserve"> jelű játszószer - kétállásos hinta bébi ülőkével szállítás és telelepítés. 
Befoglaló méret: 370 x 140 cm , esési m: 140 cm
Telepítésel a gyártó utasítása szerint, beton pontalaphoz rögzítve, a szükséges védőtávolságok és szabad terület ellenőrzésével, üzembe helyezést megelőző szabványossági felülvizsgálattal, jegyzőkönyvezett minősítéssel.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</si>
  <si>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J-13</t>
    </r>
    <r>
      <rPr>
        <sz val="10"/>
        <rFont val="Calibri"/>
        <family val="2"/>
        <charset val="238"/>
        <scheme val="minor"/>
      </rPr>
      <t xml:space="preserve"> jelű játszószer - átbújós alagút
Telepítésel a gyártó utasítása szerint, beton pontalaphoz rögzítve, a szükséges védőtávolságok és szabad terület ellenőrzésével, üzembe helyezést megelőző szabványossági felülvizsgálattal, jegyzőkönyvezett minősítéssel.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</si>
  <si>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J-02</t>
    </r>
    <r>
      <rPr>
        <sz val="10"/>
        <rFont val="Calibri"/>
        <family val="2"/>
        <charset val="238"/>
        <scheme val="minor"/>
      </rPr>
      <t xml:space="preserve"> jelű játszószer - mászóka szállítás és telelepítés. 
Kis mászóka két kunyhó, kicsik homokozójába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</si>
  <si>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J-05</t>
    </r>
    <r>
      <rPr>
        <sz val="10"/>
        <rFont val="Calibri"/>
        <family val="2"/>
        <charset val="238"/>
        <scheme val="minor"/>
      </rPr>
      <t xml:space="preserve"> jelű játszószer - többszemélyes pörgő játék
szállítás és telelepítés. Befoglaló méret: </t>
    </r>
    <r>
      <rPr>
        <sz val="10"/>
        <rFont val="Arial"/>
        <family val="2"/>
        <charset val="238"/>
      </rPr>
      <t>Ø</t>
    </r>
    <r>
      <rPr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  <scheme val="minor"/>
      </rPr>
      <t xml:space="preserve">250 cm, m: 100 cm
Telepítésel a gyártó utasítása szerint, beton pontalaphoz rögzítve, a szükséges védőtávolságok és szabad terület ellenőrzésével, üzembe helyezést megelőző szabványossági felülvizsgálattal, jegyzőkönyvezett minősítéssel.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</si>
  <si>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J-06</t>
    </r>
    <r>
      <rPr>
        <sz val="10"/>
        <rFont val="Calibri"/>
        <family val="2"/>
        <charset val="238"/>
        <scheme val="minor"/>
      </rPr>
      <t xml:space="preserve"> jelű játszószer - többszemélyes libikóka
szállítás és telelepítés.
Telepítésel a gyártó utasítása szerint, beton pontalaphoz rögzítve, a szükséges védőtávolságok és szabad terület ellenőrzésével, üzembe helyezést megelőző szabványossági felülvizsgálattal, jegyzőkönyvezett minősítéssel.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</si>
  <si>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J-01</t>
    </r>
    <r>
      <rPr>
        <sz val="10"/>
        <rFont val="Calibri"/>
        <family val="2"/>
        <charset val="238"/>
        <scheme val="minor"/>
      </rPr>
      <t xml:space="preserve"> jelű játszószer - mászóka szállítás és telelepítés. 
Kis mászóka két kunyhóval, a kicsik homokozójába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</si>
  <si>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J-04</t>
    </r>
    <r>
      <rPr>
        <sz val="10"/>
        <rFont val="Calibri"/>
        <family val="2"/>
        <charset val="238"/>
        <scheme val="minor"/>
      </rPr>
      <t xml:space="preserve"> jelű játszószer - több funkciós mászóka szállítás és telelepítés. 
</t>
    </r>
    <r>
      <rPr>
        <b/>
        <sz val="10"/>
        <rFont val="Calibri"/>
        <family val="2"/>
        <charset val="238"/>
        <scheme val="minor"/>
      </rPr>
      <t>(Eibe)</t>
    </r>
  </si>
  <si>
    <r>
      <rPr>
        <b/>
        <sz val="10"/>
        <rFont val="Calibri"/>
        <family val="2"/>
        <charset val="238"/>
        <scheme val="minor"/>
      </rPr>
      <t>J-04</t>
    </r>
    <r>
      <rPr>
        <sz val="10"/>
        <rFont val="Calibri"/>
        <family val="2"/>
        <charset val="238"/>
        <scheme val="minor"/>
      </rPr>
      <t xml:space="preserve"> jelű játszószer - kuckó jellegű, szögletes mászóka szállítás és telelepítés. 
</t>
    </r>
    <r>
      <rPr>
        <b/>
        <sz val="10"/>
        <rFont val="Calibri"/>
        <family val="2"/>
        <charset val="238"/>
        <scheme val="minor"/>
      </rPr>
      <t>(Eibe)</t>
    </r>
  </si>
  <si>
    <t xml:space="preserve"> mindösszesen (nettó):</t>
  </si>
  <si>
    <t>ÖSSZESÍTŐ</t>
  </si>
  <si>
    <t>6.</t>
  </si>
  <si>
    <t>KAPCSOLÓDÓ KÖZMŰÉPÍTÉSI MUNKA</t>
  </si>
  <si>
    <t>KAPCSOLÓDÓ KÖZMŰÉPÍTÉSI MUNKA összesen:</t>
  </si>
  <si>
    <t xml:space="preserve"> 6.1</t>
  </si>
  <si>
    <t>KAPCSOLÓDÓ KÖZMŰÉPÍTÉSI MUNKA összesen: (nettó):</t>
  </si>
  <si>
    <t>7.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</si>
  <si>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</si>
  <si>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</si>
  <si>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</si>
  <si>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</si>
  <si>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</si>
  <si>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</si>
  <si>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>OPCIONÁLIS ÚTÉPÍTÉSI MUNKÁK - VÁSÁRCSARNOK ELŐTT FÉLPÁLYÁS YZŐNYEGEZÉS</t>
  </si>
  <si>
    <t>OPCIONÁLIS ÚTÉPÍTÉSI MUNKÁK - ASZFALT JÁRDA BURKOLATFELÚJÍTÁS /KLAUÁL TÉR 1-7. LŐTT/</t>
  </si>
  <si>
    <t>Aknafedlapok szintbehelyezése, fedlap cseréje tálcás fedlapra</t>
  </si>
  <si>
    <t>Elzárók szintbehelyezése</t>
  </si>
  <si>
    <t>Tükör készítése tömörítéssel</t>
  </si>
  <si>
    <t>Öntött aszfalt burkolat bontása, elszállítással</t>
  </si>
  <si>
    <t>Aszfalt burkolat marása, elszállítással</t>
  </si>
  <si>
    <t>Beton burkolat bontása, elszállítással</t>
  </si>
  <si>
    <t>Szegély bontása</t>
  </si>
  <si>
    <t>Élvágás</t>
  </si>
  <si>
    <t>Bontási, terület-előkészítési munkák</t>
  </si>
  <si>
    <t>Pályaszerkezeti rétegek</t>
  </si>
  <si>
    <t>Útépítéssel kapcsolatos bontási munkák</t>
  </si>
  <si>
    <t>Fagyálló zúzott ágyazóhomokk 2/5</t>
  </si>
  <si>
    <t>Fagyvédő réteg szállítással, anyagmozgatással és szintezéssel</t>
  </si>
  <si>
    <t xml:space="preserve"> 7.7</t>
  </si>
  <si>
    <t xml:space="preserve"> 7.8</t>
  </si>
  <si>
    <t xml:space="preserve"> 7.9</t>
  </si>
  <si>
    <t>Ckt cementstabilizációs útalap szállítással, anyagmozgatással és szintezéssel</t>
  </si>
  <si>
    <t>AC 11 kopóréteg beépítése</t>
  </si>
  <si>
    <t>MA4 öntött aszfalt bedolgozása</t>
  </si>
  <si>
    <t>Felületi bevonat, kellősítés</t>
  </si>
  <si>
    <t>Bitumenes tömítőszalag</t>
  </si>
  <si>
    <t>Taktilis térkőburkolat építése 6 vagy 8 cm</t>
  </si>
  <si>
    <t xml:space="preserve"> 7.10</t>
  </si>
  <si>
    <t xml:space="preserve"> 7.11</t>
  </si>
  <si>
    <t xml:space="preserve"> 7.12</t>
  </si>
  <si>
    <t xml:space="preserve"> 7.13</t>
  </si>
  <si>
    <t xml:space="preserve"> 7.14</t>
  </si>
  <si>
    <t xml:space="preserve"> 7.15</t>
  </si>
  <si>
    <t xml:space="preserve"> 7.16</t>
  </si>
  <si>
    <t xml:space="preserve"> 7.17</t>
  </si>
  <si>
    <t>m</t>
  </si>
  <si>
    <t xml:space="preserve"> 7.18</t>
  </si>
  <si>
    <t>Forgalpmtechnika és ideiglenes forgalomtechnika</t>
  </si>
  <si>
    <t xml:space="preserve"> 7.19</t>
  </si>
  <si>
    <t xml:space="preserve"> 7.20</t>
  </si>
  <si>
    <t xml:space="preserve"> 7.21</t>
  </si>
  <si>
    <t xml:space="preserve"> 7.22</t>
  </si>
  <si>
    <t xml:space="preserve"> 7.23</t>
  </si>
  <si>
    <t xml:space="preserve"> 7.24</t>
  </si>
  <si>
    <t xml:space="preserve"> 7.25</t>
  </si>
  <si>
    <t xml:space="preserve"> 7.26</t>
  </si>
  <si>
    <t xml:space="preserve"> 7.27</t>
  </si>
  <si>
    <t xml:space="preserve"> 7.28</t>
  </si>
  <si>
    <t xml:space="preserve"> 7.29</t>
  </si>
  <si>
    <t xml:space="preserve"> 7.30</t>
  </si>
  <si>
    <t xml:space="preserve"> 7.31</t>
  </si>
  <si>
    <t xml:space="preserve"> 7.32</t>
  </si>
  <si>
    <t xml:space="preserve"> 7.33</t>
  </si>
  <si>
    <t xml:space="preserve"> 7.34</t>
  </si>
  <si>
    <t>KAPCSOLÓDÓ ÚTÉPÍTÉSI MUNKÁK összesen:</t>
  </si>
  <si>
    <t>KAPCSOLÓDÓ ÚTÉPÍTÉSI MUNKÁK</t>
  </si>
  <si>
    <t>8.</t>
  </si>
  <si>
    <t xml:space="preserve"> 8.1</t>
  </si>
  <si>
    <t>KAPCSOLÓDÓ KÖZVILÁGÍTÁS ÉS TÉRFIGYELŐ RENDSZER összesen:</t>
  </si>
  <si>
    <t xml:space="preserve"> 8.2</t>
  </si>
  <si>
    <t xml:space="preserve"> 8.3</t>
  </si>
  <si>
    <t>Kiemelt szegély építése</t>
  </si>
  <si>
    <t>KAPCSOLÓDÓ ÚTÉPÍTÉSI MUNKÁK összesen: (nettó):</t>
  </si>
  <si>
    <t>KÖZVILÁGÍTÁS ÉS TÉRFIGYELŐ RENDSZER</t>
  </si>
  <si>
    <t>Magán 0.4kV-oshálózat méréssel, kábelhálózattal</t>
  </si>
  <si>
    <t>Térfigyelő kamera rendszer kialakítása.
-7 dbmagas minőségű, kimondottan térfigyelésre  alkalmas PTZ mozgatható kamera
- kamerák megtáplálása a térre tervezett önkormányzati elosztótól
- kamerák átviteli hálózata önálló nyomvonallal, nyomvonal megszakító aknákkal
-  kamerák aktív elemei, tápegységei, 2 db gyűjtőpontban egy-egy CsatáriPlast/Schneider/Geyer elosztó szekrényben
- a kamerák vezeték nélküli átvitellel kapcsolódnak a meglévő hálózathoz, amit bővíteni kell
- a  térfigyelő központban egy új szerver bővítése</t>
  </si>
  <si>
    <r>
      <rPr>
        <b/>
        <sz val="12"/>
        <color theme="1"/>
        <rFont val="Calibri"/>
        <family val="2"/>
        <charset val="238"/>
        <scheme val="minor"/>
      </rPr>
      <t>A KLAUZÁL TÉRI PARK RENDEZÉSE</t>
    </r>
    <r>
      <rPr>
        <sz val="11"/>
        <color theme="1"/>
        <rFont val="Calibri"/>
        <family val="2"/>
        <charset val="238"/>
        <scheme val="minor"/>
      </rPr>
      <t xml:space="preserve">
1072 Budapest, Hrsz.: 34302
</t>
    </r>
  </si>
  <si>
    <t>KÖZTERÜLE-ALAKÍTÁSI TERVI SZINTŰ,  ELŐZETES TERVEZŐI KÖLTSÉGBECSLÉS</t>
  </si>
  <si>
    <t>Meglévő vízfogyasztók megszűntetése, elbontása</t>
  </si>
  <si>
    <t>tétel</t>
  </si>
  <si>
    <t xml:space="preserve"> 6.2</t>
  </si>
  <si>
    <t>Vízvezetékek kiépítése földmunkával anyagdíjjal, szerelési költséggel</t>
  </si>
  <si>
    <t xml:space="preserve"> 6.3</t>
  </si>
  <si>
    <t>Ivókutak létesítése anyagdíjjal, szerelési költséggel, földalatti kulékavics szikkasztóval</t>
  </si>
  <si>
    <t xml:space="preserve"> 6.4</t>
  </si>
  <si>
    <t>Vízjáték kiépítése földmunkával anyagdíjjal, szerelési költséggel</t>
  </si>
  <si>
    <t xml:space="preserve"> 6.5</t>
  </si>
  <si>
    <t>Meglévő, megmaradó műtárgyainak hozzáigazítása a tervezett állapothoz szintbehelyezéssel</t>
  </si>
  <si>
    <t xml:space="preserve"> 6.6</t>
  </si>
  <si>
    <t xml:space="preserve">Kivitelezéshez, üzembe helyezéshez és átadáshoz szükséges járulékos költségek; nyomáspróba, csővezeték fertőtlenítés, geodéziai bemérés, megvalósulási dokumentáció  </t>
  </si>
  <si>
    <t>Meglévő közvilágítás bontása
Új közvilágítási rendszer kialakítása.
20 db oszlop, lámpatesttel, kiépített kábelhálózattal
(Tj1 jelű tervezett közvilágítási oszlop 
5m-es talpcsavaros teleszkópikus oszlop
4m-es szerelési magasságon 1db XEON 2 ERL 350mA 28W 3000K
4.5m-es szerelési magasságon 1db XEON 2 lámpatestbe épített kamera elhelyezési lehetőség)</t>
  </si>
  <si>
    <t xml:space="preserve">Az itt közölt árak és díjak kivitelezői árajánlatok alapján kialakított tervezői irányárak. </t>
  </si>
  <si>
    <t>Az árak 2021. szeptemberében kerültek kialakításra, bárminenű kalkulációhoz való felhasználásuk csak a mindenkori infláció  és Euro árfolyam figyelembevételével lehetséges!</t>
  </si>
  <si>
    <r>
      <rPr>
        <b/>
        <sz val="10"/>
        <rFont val="Calibri"/>
        <family val="2"/>
        <charset val="238"/>
        <scheme val="minor"/>
      </rPr>
      <t>K1</t>
    </r>
    <r>
      <rPr>
        <sz val="10"/>
        <rFont val="Calibri"/>
        <family val="2"/>
        <charset val="238"/>
        <scheme val="minor"/>
      </rPr>
      <t xml:space="preserve"> típusú kerítés 
Meglévő kerítés felújítása a lábazat és az acél szerkezet megtartásával, javításával. 
- mészkő lábazat hibának javítása
- acél szekkezet javítása csiszolása, mázolása (egyes elbontott, jobb állapotú elemek felhasználásával)
- új, előregyártott műkő fedkő készítése</t>
    </r>
  </si>
  <si>
    <r>
      <rPr>
        <b/>
        <sz val="10"/>
        <rFont val="Calibri"/>
        <family val="2"/>
        <charset val="238"/>
        <scheme val="minor"/>
      </rPr>
      <t>K2</t>
    </r>
    <r>
      <rPr>
        <sz val="10"/>
        <rFont val="Calibri"/>
        <family val="2"/>
        <charset val="238"/>
        <scheme val="minor"/>
      </rPr>
      <t xml:space="preserve"> típusú kerítés 
Meglévővel azonos megjelenésű, új kerítés építése
- lábazat nélküli, beton pontalapokhoz rögzítve
- ~250x140 cm acél pálcás zártszelvény táblák, horganyzott, mázolt</t>
    </r>
  </si>
  <si>
    <t>K1 és K2 típusú kerítés megjelenésével azonos kialakítású acél nyíló kapu gyártása és telepítése.
Központi tengelyen elforduló, zárható kialakítás, változó nyílás szélesség.
2db : 3,4 m széles
2db : 2,7 m széles
1 db: 4,5 m széles</t>
  </si>
  <si>
    <t>K1 és K2 típusú kerítés megjelenésével azonos kialakítású acél tolókapu gyártása és telepítése.
Egy oldalra nyíló, úszó, tolókapu, zárható kialakítással.
3,3 m nyíló szélesség.</t>
  </si>
  <si>
    <t>K1 és K2 típusú kerítés megjelenésével azonos kialakítású acél tolókapu gyártása és telepítése.
Két oldalra nyíló, úszó, tolókapu, zárható kialakítással.
4,6 m nyíló szélesség.</t>
  </si>
  <si>
    <r>
      <rPr>
        <b/>
        <sz val="10"/>
        <rFont val="Calibri"/>
        <family val="2"/>
        <charset val="238"/>
        <scheme val="minor"/>
      </rPr>
      <t xml:space="preserve">K3 </t>
    </r>
    <r>
      <rPr>
        <sz val="10"/>
        <rFont val="Calibri"/>
        <family val="2"/>
        <charset val="238"/>
        <scheme val="minor"/>
      </rPr>
      <t>típusú kerítés 
Labdafogó kerítés építése (dühöngő ketrec jellegű, extra igénybevételre kialakított, zajcsökkentő rugalmas illesztékekkel ellátott)
- beton pontalapba fogott, 5 m látszó magasságú acél horganyzozz és festett oszlopok 
- ponthegesztett táblás, 5 m magas  horganyzott és festett acél mezők</t>
    </r>
  </si>
  <si>
    <r>
      <rPr>
        <b/>
        <sz val="10"/>
        <rFont val="Calibri"/>
        <family val="2"/>
        <charset val="238"/>
        <scheme val="minor"/>
      </rPr>
      <t>K4</t>
    </r>
    <r>
      <rPr>
        <sz val="10"/>
        <rFont val="Calibri"/>
        <family val="2"/>
        <charset val="238"/>
        <scheme val="minor"/>
      </rPr>
      <t xml:space="preserve"> típusú kerítés 
Ponthegesztett, 120 cm magas táblás acél kerítés építése a kutyafutattó park felőli oldalán
- beton pontalapba fogott, 120 cm látszó magasságú acél horganyzozz és festett oszlopok 
- ponthegesztett táblás, 120 cm magas  horganyzott és festett acél mezők</t>
    </r>
  </si>
  <si>
    <r>
      <rPr>
        <b/>
        <sz val="10"/>
        <rFont val="Calibri"/>
        <family val="2"/>
        <charset val="238"/>
        <scheme val="minor"/>
      </rPr>
      <t>K5</t>
    </r>
    <r>
      <rPr>
        <sz val="10"/>
        <rFont val="Calibri"/>
        <family val="2"/>
        <charset val="238"/>
        <scheme val="minor"/>
      </rPr>
      <t xml:space="preserve"> típusú kerítés 
Térhatároló jellegű, alacsony kerítés építése a játszótér park felőli oldalán
- 80 cm magas </t>
    </r>
    <r>
      <rPr>
        <sz val="10"/>
        <rFont val="Arial"/>
        <family val="2"/>
        <charset val="238"/>
      </rPr>
      <t>Ø</t>
    </r>
    <r>
      <rPr>
        <sz val="8.5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12 cm</t>
    </r>
    <r>
      <rPr>
        <sz val="8.5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  <scheme val="minor"/>
      </rPr>
      <t>körmart akác oszlopok burkolat alatt rögzítve, felületkezelve, 8 cm hézagokkal elhelyezve</t>
    </r>
  </si>
  <si>
    <t>K4 típusú kerítés megjelenésével azonos kialakítású acél nyíló kapu gyártása és telepítése.
Oldalra nyíló kapu, akutyafuttatónál, zsilipes rendszerrel, zárható kivitelben.
1,2 m nyíló szélesség.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</si>
  <si>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</si>
  <si>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</si>
  <si>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</si>
  <si>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</si>
  <si>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</si>
  <si>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>K5 típusú kerítéshez illesztett egyedi, acél pálcás nyíló kapu gyártása és telepítése.
Oldalra nyíló kapu, gyerekzárral ellátva.
1,2 m nyíló szélesség.</t>
  </si>
  <si>
    <t>KÖZTERÜLE-ALAKÍTÁSI TERVI SZINTŰ TERVEZŐI KÖLTSÉGBECSLÉS</t>
  </si>
  <si>
    <t>Mennyi-
ség</t>
  </si>
  <si>
    <t>Tétel-
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</si>
</sst>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F_t_-;\-* #,##0\ _F_t_-;_-* &quot;-&quot;\ _F_t_-;_-@_-"/>
    <numFmt numFmtId="165" formatCode="_-* #,##0.00\ _F_t_-;\-* #,##0.00\ _F_t_-;_-* &quot;-&quot;??\ _F_t_-;_-@_-"/>
  </numFmts>
  <fonts count="42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Helv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.5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4" fillId="0" borderId="0" applyNumberFormat="0" applyFill="0" applyBorder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3" applyNumberFormat="0" applyAlignment="0" applyProtection="0"/>
    <xf numFmtId="0" fontId="15" fillId="21" borderId="4" applyNumberFormat="0" applyAlignment="0" applyProtection="0"/>
    <xf numFmtId="0" fontId="1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17" fillId="4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3" applyNumberFormat="0" applyAlignment="0" applyProtection="0"/>
    <xf numFmtId="0" fontId="22" fillId="0" borderId="8" applyNumberFormat="0" applyFill="0" applyAlignment="0" applyProtection="0"/>
    <xf numFmtId="0" fontId="23" fillId="2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22" borderId="9" applyNumberFormat="0" applyFont="0" applyAlignment="0" applyProtection="0"/>
    <xf numFmtId="0" fontId="24" fillId="20" borderId="10" applyNumberFormat="0" applyAlignment="0" applyProtection="0"/>
    <xf numFmtId="0" fontId="7" fillId="0" borderId="0"/>
    <xf numFmtId="0" fontId="10" fillId="0" borderId="0"/>
    <xf numFmtId="0" fontId="9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30" fillId="0" borderId="0"/>
    <xf numFmtId="0" fontId="5" fillId="0" borderId="0"/>
    <xf numFmtId="0" fontId="27" fillId="0" borderId="0"/>
    <xf numFmtId="0" fontId="31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0" fontId="33" fillId="0" borderId="0"/>
    <xf numFmtId="0" fontId="5" fillId="0" borderId="0"/>
  </cellStyleXfs>
  <cellXfs count="119">
    <xf numFmtId="0" fontId="0" fillId="0" borderId="0" xfId="0"/>
    <xf numFmtId="0" fontId="2" fillId="0" borderId="0" xfId="0" applyFont="1" applyFill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3" fillId="0" borderId="2" xfId="0" applyFont="1" applyBorder="1" applyAlignment="1">
      <alignment horizontal="left" wrapText="1"/>
    </xf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wrapText="1"/>
    </xf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4" fillId="0" borderId="0" xfId="0" applyFont="1"/>
    <xf numFmtId="0" fontId="28" fillId="0" borderId="0" xfId="0" applyFont="1"/>
    <xf numFmtId="3" fontId="2" fillId="0" borderId="2" xfId="0" applyNumberFormat="1" applyFont="1" applyBorder="1"/>
    <xf numFmtId="0" fontId="3" fillId="0" borderId="2" xfId="0" applyFont="1" applyBorder="1" applyAlignment="1">
      <alignment vertical="top" wrapText="1"/>
    </xf>
    <xf numFmtId="0" fontId="0" fillId="24" borderId="0" xfId="0" applyFill="1"/>
    <xf numFmtId="0" fontId="1" fillId="24" borderId="0" xfId="0" applyFont="1" applyFill="1"/>
    <xf numFmtId="0" fontId="35" fillId="24" borderId="0" xfId="0" applyFont="1" applyFill="1" applyBorder="1" applyAlignment="1">
      <alignment wrapText="1"/>
    </xf>
    <xf numFmtId="0" fontId="34" fillId="24" borderId="0" xfId="0" applyFont="1" applyFill="1"/>
    <xf numFmtId="0" fontId="0" fillId="0" borderId="0" xfId="0" applyAlignment="1">
      <alignment wrapText="1"/>
    </xf>
    <xf numFmtId="3" fontId="0" fillId="0" borderId="0" xfId="0" applyNumberFormat="1"/>
    <xf numFmtId="0" fontId="34" fillId="0" borderId="0" xfId="0" applyFont="1" applyFill="1"/>
    <xf numFmtId="0" fontId="0" fillId="0" borderId="0" xfId="0" applyFill="1"/>
    <xf numFmtId="0" fontId="1" fillId="0" borderId="0" xfId="0" applyFont="1" applyFill="1"/>
    <xf numFmtId="0" fontId="35" fillId="0" borderId="0" xfId="0" applyFont="1" applyFill="1" applyBorder="1" applyAlignment="1">
      <alignment wrapText="1"/>
    </xf>
    <xf numFmtId="3" fontId="34" fillId="24" borderId="0" xfId="0" applyNumberFormat="1" applyFont="1" applyFill="1"/>
    <xf numFmtId="16" fontId="3" fillId="0" borderId="2" xfId="0" applyNumberFormat="1" applyFont="1" applyBorder="1"/>
    <xf numFmtId="3" fontId="0" fillId="0" borderId="0" xfId="0" applyNumberFormat="1" applyFont="1"/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0" fontId="0" fillId="0" borderId="1" xfId="0" applyBorder="1"/>
    <xf numFmtId="0" fontId="37" fillId="0" borderId="1" xfId="0" applyFont="1" applyBorder="1" applyAlignment="1">
      <alignment horizontal="right"/>
    </xf>
    <xf numFmtId="0" fontId="1" fillId="0" borderId="1" xfId="0" applyFont="1" applyBorder="1"/>
    <xf numFmtId="3" fontId="37" fillId="0" borderId="12" xfId="0" applyNumberFormat="1" applyFont="1" applyBorder="1"/>
    <xf numFmtId="3" fontId="28" fillId="0" borderId="12" xfId="0" applyNumberFormat="1" applyFont="1" applyBorder="1"/>
    <xf numFmtId="3" fontId="3" fillId="0" borderId="2" xfId="0" applyNumberFormat="1" applyFont="1" applyBorder="1" applyAlignment="1">
      <alignment wrapText="1"/>
    </xf>
    <xf numFmtId="0" fontId="0" fillId="0" borderId="2" xfId="0" applyBorder="1"/>
    <xf numFmtId="3" fontId="34" fillId="0" borderId="2" xfId="0" applyNumberFormat="1" applyFont="1" applyBorder="1"/>
    <xf numFmtId="0" fontId="0" fillId="0" borderId="0" xfId="0" applyBorder="1"/>
    <xf numFmtId="0" fontId="38" fillId="0" borderId="1" xfId="0" applyFont="1" applyBorder="1"/>
    <xf numFmtId="16" fontId="3" fillId="25" borderId="2" xfId="0" applyNumberFormat="1" applyFont="1" applyFill="1" applyBorder="1"/>
    <xf numFmtId="0" fontId="3" fillId="25" borderId="2" xfId="0" applyFont="1" applyFill="1" applyBorder="1" applyAlignment="1">
      <alignment wrapText="1"/>
    </xf>
    <xf numFmtId="3" fontId="3" fillId="25" borderId="2" xfId="0" applyNumberFormat="1" applyFont="1" applyFill="1" applyBorder="1"/>
    <xf numFmtId="0" fontId="3" fillId="25" borderId="2" xfId="0" applyFont="1" applyFill="1" applyBorder="1"/>
    <xf numFmtId="3" fontId="2" fillId="25" borderId="2" xfId="0" applyNumberFormat="1" applyFont="1" applyFill="1" applyBorder="1"/>
    <xf numFmtId="0" fontId="3" fillId="25" borderId="2" xfId="0" applyFont="1" applyFill="1" applyBorder="1" applyAlignment="1">
      <alignment horizontal="left" wrapText="1"/>
    </xf>
    <xf numFmtId="0" fontId="3" fillId="25" borderId="2" xfId="0" applyFont="1" applyFill="1" applyBorder="1" applyAlignment="1">
      <alignment vertical="top" wrapText="1"/>
    </xf>
    <xf numFmtId="0" fontId="39" fillId="0" borderId="0" xfId="0" applyFont="1"/>
    <xf numFmtId="0" fontId="34" fillId="25" borderId="0" xfId="0" applyFont="1" applyFill="1"/>
    <xf numFmtId="0" fontId="0" fillId="25" borderId="0" xfId="0" applyFill="1"/>
    <xf numFmtId="0" fontId="1" fillId="25" borderId="0" xfId="0" applyFont="1" applyFill="1"/>
    <xf numFmtId="0" fontId="35" fillId="25" borderId="0" xfId="0" applyFont="1" applyFill="1" applyBorder="1" applyAlignment="1">
      <alignment wrapText="1"/>
    </xf>
    <xf numFmtId="3" fontId="34" fillId="25" borderId="0" xfId="0" applyNumberFormat="1" applyFont="1" applyFill="1"/>
    <xf numFmtId="16" fontId="3" fillId="0" borderId="0" xfId="0" applyNumberFormat="1" applyFont="1" applyBorder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/>
    <xf numFmtId="0" fontId="3" fillId="0" borderId="0" xfId="0" applyFont="1" applyBorder="1"/>
    <xf numFmtId="3" fontId="3" fillId="0" borderId="0" xfId="0" applyNumberFormat="1" applyFont="1" applyFill="1" applyBorder="1"/>
    <xf numFmtId="3" fontId="2" fillId="0" borderId="0" xfId="0" applyNumberFormat="1" applyFont="1" applyBorder="1"/>
    <xf numFmtId="0" fontId="3" fillId="0" borderId="16" xfId="0" applyFont="1" applyBorder="1" applyAlignment="1">
      <alignment wrapText="1"/>
    </xf>
    <xf numFmtId="16" fontId="3" fillId="0" borderId="16" xfId="0" applyNumberFormat="1" applyFont="1" applyBorder="1"/>
    <xf numFmtId="3" fontId="3" fillId="0" borderId="16" xfId="0" applyNumberFormat="1" applyFont="1" applyBorder="1"/>
    <xf numFmtId="0" fontId="0" fillId="0" borderId="0" xfId="0"/>
    <xf numFmtId="0" fontId="3" fillId="0" borderId="16" xfId="0" applyFont="1" applyBorder="1"/>
    <xf numFmtId="3" fontId="3" fillId="0" borderId="16" xfId="0" applyNumberFormat="1" applyFont="1" applyFill="1" applyBorder="1"/>
    <xf numFmtId="3" fontId="2" fillId="0" borderId="16" xfId="0" applyNumberFormat="1" applyFont="1" applyBorder="1"/>
    <xf numFmtId="16" fontId="3" fillId="0" borderId="15" xfId="0" applyNumberFormat="1" applyFont="1" applyBorder="1"/>
    <xf numFmtId="0" fontId="3" fillId="0" borderId="15" xfId="0" applyFont="1" applyBorder="1" applyAlignment="1">
      <alignment wrapText="1"/>
    </xf>
    <xf numFmtId="3" fontId="3" fillId="0" borderId="15" xfId="0" applyNumberFormat="1" applyFont="1" applyBorder="1"/>
    <xf numFmtId="0" fontId="3" fillId="0" borderId="15" xfId="0" applyFont="1" applyBorder="1"/>
    <xf numFmtId="3" fontId="3" fillId="0" borderId="15" xfId="0" applyNumberFormat="1" applyFont="1" applyFill="1" applyBorder="1"/>
    <xf numFmtId="3" fontId="2" fillId="0" borderId="15" xfId="0" applyNumberFormat="1" applyFont="1" applyBorder="1"/>
    <xf numFmtId="16" fontId="3" fillId="0" borderId="14" xfId="0" applyNumberFormat="1" applyFont="1" applyBorder="1"/>
    <xf numFmtId="3" fontId="3" fillId="0" borderId="13" xfId="0" applyNumberFormat="1" applyFont="1" applyBorder="1"/>
    <xf numFmtId="0" fontId="3" fillId="0" borderId="13" xfId="0" applyFont="1" applyBorder="1"/>
    <xf numFmtId="3" fontId="3" fillId="0" borderId="13" xfId="0" applyNumberFormat="1" applyFont="1" applyFill="1" applyBorder="1"/>
    <xf numFmtId="3" fontId="2" fillId="0" borderId="17" xfId="0" applyNumberFormat="1" applyFont="1" applyBorder="1"/>
    <xf numFmtId="0" fontId="3" fillId="0" borderId="18" xfId="0" applyFont="1" applyBorder="1" applyAlignment="1">
      <alignment wrapText="1"/>
    </xf>
    <xf numFmtId="3" fontId="3" fillId="0" borderId="18" xfId="0" applyNumberFormat="1" applyFont="1" applyBorder="1"/>
    <xf numFmtId="0" fontId="3" fillId="0" borderId="18" xfId="0" applyFont="1" applyBorder="1"/>
    <xf numFmtId="3" fontId="3" fillId="0" borderId="18" xfId="0" applyNumberFormat="1" applyFont="1" applyFill="1" applyBorder="1"/>
    <xf numFmtId="3" fontId="2" fillId="0" borderId="18" xfId="0" applyNumberFormat="1" applyFont="1" applyBorder="1"/>
    <xf numFmtId="16" fontId="29" fillId="0" borderId="14" xfId="0" applyNumberFormat="1" applyFont="1" applyBorder="1"/>
    <xf numFmtId="0" fontId="29" fillId="0" borderId="19" xfId="0" applyFont="1" applyBorder="1" applyAlignment="1">
      <alignment wrapText="1"/>
    </xf>
    <xf numFmtId="3" fontId="29" fillId="0" borderId="19" xfId="0" applyNumberFormat="1" applyFont="1" applyBorder="1"/>
    <xf numFmtId="0" fontId="29" fillId="0" borderId="19" xfId="0" applyFont="1" applyBorder="1"/>
    <xf numFmtId="3" fontId="29" fillId="0" borderId="19" xfId="0" applyNumberFormat="1" applyFont="1" applyFill="1" applyBorder="1"/>
    <xf numFmtId="3" fontId="28" fillId="0" borderId="17" xfId="0" applyNumberFormat="1" applyFont="1" applyBorder="1"/>
    <xf numFmtId="0" fontId="29" fillId="0" borderId="13" xfId="0" applyFont="1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3" fillId="26" borderId="2" xfId="0" applyNumberFormat="1" applyFont="1" applyFill="1" applyBorder="1"/>
    <xf numFmtId="0" fontId="3" fillId="26" borderId="2" xfId="0" applyFont="1" applyFill="1" applyBorder="1" applyAlignment="1">
      <alignment wrapText="1"/>
    </xf>
    <xf numFmtId="3" fontId="3" fillId="26" borderId="2" xfId="0" applyNumberFormat="1" applyFont="1" applyFill="1" applyBorder="1"/>
    <xf numFmtId="0" fontId="3" fillId="26" borderId="2" xfId="0" applyFont="1" applyFill="1" applyBorder="1"/>
    <xf numFmtId="3" fontId="2" fillId="26" borderId="2" xfId="0" applyNumberFormat="1" applyFont="1" applyFill="1" applyBorder="1"/>
    <xf numFmtId="0" fontId="3" fillId="26" borderId="15" xfId="0" applyFont="1" applyFill="1" applyBorder="1" applyAlignment="1">
      <alignment wrapText="1"/>
    </xf>
    <xf numFmtId="3" fontId="3" fillId="26" borderId="15" xfId="0" applyNumberFormat="1" applyFont="1" applyFill="1" applyBorder="1"/>
    <xf numFmtId="0" fontId="3" fillId="26" borderId="15" xfId="0" applyFont="1" applyFill="1" applyBorder="1"/>
    <xf numFmtId="3" fontId="2" fillId="26" borderId="15" xfId="0" applyNumberFormat="1" applyFont="1" applyFill="1" applyBorder="1"/>
    <xf numFmtId="3" fontId="3" fillId="26" borderId="18" xfId="0" applyNumberFormat="1" applyFont="1" applyFill="1" applyBorder="1"/>
    <xf numFmtId="3" fontId="34" fillId="0" borderId="0" xfId="0" applyNumberFormat="1" applyFont="1"/>
    <xf numFmtId="14" fontId="34" fillId="0" borderId="0" xfId="0" applyNumberFormat="1" applyFont="1" applyAlignment="1">
      <alignment horizontal="left"/>
    </xf>
    <xf numFmtId="16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/>
    <xf numFmtId="3" fontId="2" fillId="0" borderId="2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/>
    <xf numFmtId="0" fontId="34" fillId="0" borderId="0" xfId="0" applyFont="1" applyAlignment="1">
      <alignment wrapText="1"/>
    </xf>
    <xf numFmtId="0" fontId="3" fillId="0" borderId="2" xfId="0" applyFont="1" applyFill="1" applyBorder="1" applyAlignment="1">
      <alignment horizontal="left" wrapText="1"/>
    </xf>
    <xf numFmtId="0" fontId="41" fillId="0" borderId="2" xfId="0" applyFont="1" applyBorder="1" applyAlignment="1">
      <alignment textRotation="90" wrapText="1"/>
    </xf>
    <xf numFmtId="0" fontId="41" fillId="0" borderId="2" xfId="0" applyFont="1" applyBorder="1"/>
    <xf numFmtId="0" fontId="41" fillId="0" borderId="2" xfId="0" applyFont="1" applyBorder="1" applyAlignment="1">
      <alignment textRotation="90"/>
    </xf>
    <xf numFmtId="0" fontId="41" fillId="0" borderId="2" xfId="0" applyFont="1" applyBorder="1" applyAlignment="1">
      <alignment horizontal="center" wrapText="1"/>
    </xf>
    <xf numFmtId="0" fontId="41" fillId="0" borderId="2" xfId="0" applyFont="1" applyBorder="1" applyAlignment="1">
      <alignment horizontal="center"/>
    </xf>
  </cellXfs>
  <cellStyles count="6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xplanatory Text" xfId="32" xr:uid="{00000000-0005-0000-0000-00001B000000}"/>
    <cellStyle name="Ezres [0] 2" xfId="33" xr:uid="{00000000-0005-0000-0000-00001C000000}"/>
    <cellStyle name="Ezres 2" xfId="3" xr:uid="{00000000-0005-0000-0000-00001D000000}"/>
    <cellStyle name="Ezres 2 2" xfId="66" xr:uid="{00000000-0005-0000-0000-00001E000000}"/>
    <cellStyle name="Ezres 3" xfId="2" xr:uid="{00000000-0005-0000-0000-00001F000000}"/>
    <cellStyle name="Good" xfId="34" xr:uid="{00000000-0005-0000-0000-000020000000}"/>
    <cellStyle name="Heading 1" xfId="35" xr:uid="{00000000-0005-0000-0000-000021000000}"/>
    <cellStyle name="Heading 2" xfId="36" xr:uid="{00000000-0005-0000-0000-000022000000}"/>
    <cellStyle name="Heading 3" xfId="37" xr:uid="{00000000-0005-0000-0000-000023000000}"/>
    <cellStyle name="Heading 4" xfId="38" xr:uid="{00000000-0005-0000-0000-000024000000}"/>
    <cellStyle name="Hivatkozás 2" xfId="65" xr:uid="{00000000-0005-0000-0000-000025000000}"/>
    <cellStyle name="Input" xfId="39" xr:uid="{00000000-0005-0000-0000-000026000000}"/>
    <cellStyle name="Linked Cell" xfId="40" xr:uid="{00000000-0005-0000-0000-000027000000}"/>
    <cellStyle name="Neutral" xfId="41" xr:uid="{00000000-0005-0000-0000-000028000000}"/>
    <cellStyle name="Normál" xfId="0" builtinId="0"/>
    <cellStyle name="Normál 10" xfId="42" xr:uid="{00000000-0005-0000-0000-00002A000000}"/>
    <cellStyle name="Normál 11" xfId="43" xr:uid="{00000000-0005-0000-0000-00002B000000}"/>
    <cellStyle name="Normál 12" xfId="4" xr:uid="{00000000-0005-0000-0000-00002C000000}"/>
    <cellStyle name="Normál 13" xfId="62" xr:uid="{00000000-0005-0000-0000-00002D000000}"/>
    <cellStyle name="Normal 2" xfId="44" xr:uid="{00000000-0005-0000-0000-00002E000000}"/>
    <cellStyle name="Normál 2" xfId="1" xr:uid="{00000000-0005-0000-0000-00002F000000}"/>
    <cellStyle name="Normál 2 2" xfId="45" xr:uid="{00000000-0005-0000-0000-000030000000}"/>
    <cellStyle name="Normál 2 3" xfId="63" xr:uid="{00000000-0005-0000-0000-000031000000}"/>
    <cellStyle name="Normal 3" xfId="46" xr:uid="{00000000-0005-0000-0000-000032000000}"/>
    <cellStyle name="Normál 3" xfId="47" xr:uid="{00000000-0005-0000-0000-000033000000}"/>
    <cellStyle name="Normál 3 2" xfId="64" xr:uid="{00000000-0005-0000-0000-000034000000}"/>
    <cellStyle name="Normál 3 3" xfId="68" xr:uid="{00000000-0005-0000-0000-000035000000}"/>
    <cellStyle name="Normál 4" xfId="48" xr:uid="{00000000-0005-0000-0000-000036000000}"/>
    <cellStyle name="Normál 5" xfId="49" xr:uid="{00000000-0005-0000-0000-000037000000}"/>
    <cellStyle name="Normál 6" xfId="50" xr:uid="{00000000-0005-0000-0000-000038000000}"/>
    <cellStyle name="Normál 7" xfId="51" xr:uid="{00000000-0005-0000-0000-000039000000}"/>
    <cellStyle name="Normál 8" xfId="52" xr:uid="{00000000-0005-0000-0000-00003A000000}"/>
    <cellStyle name="Normál 9" xfId="53" xr:uid="{00000000-0005-0000-0000-00003B000000}"/>
    <cellStyle name="Normal_a" xfId="54" xr:uid="{00000000-0005-0000-0000-00003C000000}"/>
    <cellStyle name="Note" xfId="55" xr:uid="{00000000-0005-0000-0000-00003D000000}"/>
    <cellStyle name="Output" xfId="56" xr:uid="{00000000-0005-0000-0000-00003E000000}"/>
    <cellStyle name="Standard_Munka12" xfId="67" xr:uid="{00000000-0005-0000-0000-00003F000000}"/>
    <cellStyle name="Stílus 1" xfId="57" xr:uid="{00000000-0005-0000-0000-000040000000}"/>
    <cellStyle name="Style 1" xfId="58" xr:uid="{00000000-0005-0000-0000-000041000000}"/>
    <cellStyle name="Title" xfId="59" xr:uid="{00000000-0005-0000-0000-000042000000}"/>
    <cellStyle name="Total" xfId="60" xr:uid="{00000000-0005-0000-0000-000043000000}"/>
    <cellStyle name="Warning Text" xfId="61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94"/>
  <sheetViews>
    <sheetView tabSelected="1" view="pageBreakPreview" topLeftCell="A151" zoomScale="85" zoomScaleNormal="100" zoomScaleSheetLayoutView="85" workbookViewId="0">
      <selection activeCell="I20" sqref="I19:I20"/>
    </sheetView>
  </sheetViews>
  <sheetFormatPr defaultColWidth="9.1796875" defaultRowHeight="14.5" x14ac:dyDescent="0.35"/>
  <cols>
    <col min="1" max="1" width="5.08984375" style="5" customWidth="1"/>
    <col min="2" max="2" width="57.54296875" style="5" customWidth="1"/>
    <col min="3" max="3" width="7.54296875" style="5" customWidth="1"/>
    <col min="4" max="4" width="4.26953125" style="6" customWidth="1"/>
    <col min="5" max="5" width="11.453125" style="6" customWidth="1"/>
    <col min="6" max="6" width="13.1796875" style="5" customWidth="1"/>
    <col min="7" max="7" width="9.1796875" style="12"/>
    <col min="8" max="8" width="23.6328125" style="5" customWidth="1"/>
    <col min="9" max="16384" width="9.1796875" style="5"/>
  </cols>
  <sheetData>
    <row r="2" spans="1:7" ht="45" customHeight="1" x14ac:dyDescent="0.35">
      <c r="B2" s="110" t="s">
        <v>258</v>
      </c>
      <c r="C2" s="111"/>
      <c r="D2" s="111"/>
      <c r="E2" s="111"/>
      <c r="F2" s="111"/>
    </row>
    <row r="3" spans="1:7" x14ac:dyDescent="0.35">
      <c r="B3" s="93" t="s">
        <v>290</v>
      </c>
    </row>
    <row r="4" spans="1:7" x14ac:dyDescent="0.35">
      <c r="B4" s="105">
        <v>44481</v>
      </c>
    </row>
    <row r="6" spans="1:7" s="93" customFormat="1" x14ac:dyDescent="0.35">
      <c r="B6" s="112" t="s">
        <v>273</v>
      </c>
      <c r="C6" s="112"/>
      <c r="D6" s="112"/>
      <c r="E6" s="112"/>
      <c r="F6" s="112"/>
      <c r="G6" s="12"/>
    </row>
    <row r="7" spans="1:7" ht="36.5" customHeight="1" x14ac:dyDescent="0.35">
      <c r="B7" s="112" t="s">
        <v>274</v>
      </c>
      <c r="C7" s="112"/>
      <c r="D7" s="112"/>
      <c r="E7" s="112"/>
      <c r="F7" s="112"/>
    </row>
    <row r="9" spans="1:7" ht="33.5" x14ac:dyDescent="0.35">
      <c r="A9" s="114" t="s">
        <v>292</v>
      </c>
      <c r="B9" s="115" t="s">
        <v>5</v>
      </c>
      <c r="C9" s="114" t="s">
        <v>291</v>
      </c>
      <c r="D9" s="116" t="s">
        <v>12</v>
      </c>
      <c r="E9" s="117" t="s">
        <v>13</v>
      </c>
      <c r="F9" s="118" t="s">
        <v>6</v>
      </c>
    </row>
    <row r="12" spans="1:7" x14ac:dyDescent="0.35">
      <c r="A12" s="19" t="s">
        <v>7</v>
      </c>
      <c r="B12" s="19" t="s">
        <v>24</v>
      </c>
      <c r="C12" s="16"/>
      <c r="D12" s="17"/>
      <c r="E12" s="18"/>
      <c r="F12" s="16"/>
    </row>
    <row r="13" spans="1:7" ht="39.5" x14ac:dyDescent="0.35">
      <c r="A13" s="27" t="s">
        <v>39</v>
      </c>
      <c r="B13" s="4" t="s">
        <v>27</v>
      </c>
      <c r="C13" s="10">
        <v>2900</v>
      </c>
      <c r="D13" s="8" t="s">
        <v>4</v>
      </c>
      <c r="E13" s="10">
        <v>6500</v>
      </c>
      <c r="F13" s="14">
        <f t="shared" ref="F13:F21" si="0">C13*E13</f>
        <v>18850000</v>
      </c>
    </row>
    <row r="14" spans="1:7" ht="26.5" x14ac:dyDescent="0.35">
      <c r="A14" s="27" t="s">
        <v>40</v>
      </c>
      <c r="B14" s="4" t="s">
        <v>21</v>
      </c>
      <c r="C14" s="10">
        <v>1480</v>
      </c>
      <c r="D14" s="8" t="s">
        <v>3</v>
      </c>
      <c r="E14" s="10">
        <v>6500</v>
      </c>
      <c r="F14" s="14">
        <f t="shared" si="0"/>
        <v>9620000</v>
      </c>
    </row>
    <row r="15" spans="1:7" ht="33" customHeight="1" x14ac:dyDescent="0.35">
      <c r="A15" s="27" t="s">
        <v>41</v>
      </c>
      <c r="B15" s="4" t="s">
        <v>22</v>
      </c>
      <c r="C15" s="10">
        <v>590</v>
      </c>
      <c r="D15" s="8" t="s">
        <v>3</v>
      </c>
      <c r="E15" s="10">
        <v>6500</v>
      </c>
      <c r="F15" s="14">
        <f t="shared" si="0"/>
        <v>3835000</v>
      </c>
    </row>
    <row r="16" spans="1:7" ht="26.5" x14ac:dyDescent="0.35">
      <c r="A16" s="27" t="s">
        <v>42</v>
      </c>
      <c r="B16" s="4" t="s">
        <v>23</v>
      </c>
      <c r="C16" s="10">
        <v>2750</v>
      </c>
      <c r="D16" s="8" t="s">
        <v>3</v>
      </c>
      <c r="E16" s="10">
        <v>3500</v>
      </c>
      <c r="F16" s="14">
        <f t="shared" si="0"/>
        <v>9625000</v>
      </c>
    </row>
    <row r="17" spans="1:6" ht="39.5" x14ac:dyDescent="0.35">
      <c r="A17" s="27" t="s">
        <v>43</v>
      </c>
      <c r="B17" s="4" t="s">
        <v>25</v>
      </c>
      <c r="C17" s="10">
        <f>C26+C28+C29+C30+C31</f>
        <v>2885</v>
      </c>
      <c r="D17" s="8" t="s">
        <v>3</v>
      </c>
      <c r="E17" s="10">
        <v>650</v>
      </c>
      <c r="F17" s="14">
        <f t="shared" si="0"/>
        <v>1875250</v>
      </c>
    </row>
    <row r="18" spans="1:6" ht="39.5" x14ac:dyDescent="0.35">
      <c r="A18" s="27" t="s">
        <v>44</v>
      </c>
      <c r="B18" s="4" t="s">
        <v>26</v>
      </c>
      <c r="C18" s="10">
        <f>4800*0.25</f>
        <v>1200</v>
      </c>
      <c r="D18" s="8" t="s">
        <v>4</v>
      </c>
      <c r="E18" s="10">
        <v>9600</v>
      </c>
      <c r="F18" s="14">
        <f t="shared" si="0"/>
        <v>11520000</v>
      </c>
    </row>
    <row r="19" spans="1:6" ht="26.5" x14ac:dyDescent="0.35">
      <c r="A19" s="27" t="s">
        <v>45</v>
      </c>
      <c r="B19" s="4" t="s">
        <v>28</v>
      </c>
      <c r="C19" s="10">
        <v>130</v>
      </c>
      <c r="D19" s="8" t="s">
        <v>2</v>
      </c>
      <c r="E19" s="10">
        <v>14000</v>
      </c>
      <c r="F19" s="14">
        <f t="shared" si="0"/>
        <v>1820000</v>
      </c>
    </row>
    <row r="20" spans="1:6" ht="26.5" x14ac:dyDescent="0.35">
      <c r="A20" s="27" t="s">
        <v>46</v>
      </c>
      <c r="B20" s="4" t="s">
        <v>29</v>
      </c>
      <c r="C20" s="10">
        <v>120</v>
      </c>
      <c r="D20" s="8" t="s">
        <v>2</v>
      </c>
      <c r="E20" s="10">
        <v>10000</v>
      </c>
      <c r="F20" s="14">
        <f t="shared" si="0"/>
        <v>1200000</v>
      </c>
    </row>
    <row r="21" spans="1:6" ht="26.5" x14ac:dyDescent="0.35">
      <c r="A21" s="27" t="s">
        <v>47</v>
      </c>
      <c r="B21" s="4" t="s">
        <v>31</v>
      </c>
      <c r="C21" s="10">
        <v>1</v>
      </c>
      <c r="D21" s="8" t="s">
        <v>30</v>
      </c>
      <c r="E21" s="10">
        <v>250000</v>
      </c>
      <c r="F21" s="14">
        <f t="shared" si="0"/>
        <v>250000</v>
      </c>
    </row>
    <row r="22" spans="1:6" x14ac:dyDescent="0.35">
      <c r="B22" s="22" t="s">
        <v>1</v>
      </c>
      <c r="C22" s="23"/>
      <c r="D22" s="24"/>
      <c r="E22" s="25"/>
      <c r="F22" s="26">
        <f>SUM(F13:F21)</f>
        <v>58595250</v>
      </c>
    </row>
    <row r="25" spans="1:6" x14ac:dyDescent="0.35">
      <c r="A25" s="19" t="s">
        <v>8</v>
      </c>
      <c r="B25" s="19" t="s">
        <v>65</v>
      </c>
      <c r="C25" s="16"/>
      <c r="D25" s="17"/>
      <c r="E25" s="18"/>
      <c r="F25" s="16"/>
    </row>
    <row r="26" spans="1:6" ht="52.5" x14ac:dyDescent="0.35">
      <c r="A26" s="27" t="s">
        <v>48</v>
      </c>
      <c r="B26" s="4" t="s">
        <v>37</v>
      </c>
      <c r="C26" s="10">
        <v>1720</v>
      </c>
      <c r="D26" s="8" t="s">
        <v>3</v>
      </c>
      <c r="E26" s="10">
        <v>39000</v>
      </c>
      <c r="F26" s="14">
        <f t="shared" ref="F26:F32" si="1">C26*E26</f>
        <v>67080000</v>
      </c>
    </row>
    <row r="27" spans="1:6" ht="52.5" x14ac:dyDescent="0.35">
      <c r="A27" s="27" t="s">
        <v>49</v>
      </c>
      <c r="B27" s="4" t="s">
        <v>38</v>
      </c>
      <c r="C27" s="10">
        <v>450</v>
      </c>
      <c r="D27" s="8" t="s">
        <v>3</v>
      </c>
      <c r="E27" s="10">
        <v>18000</v>
      </c>
      <c r="F27" s="14">
        <f t="shared" si="1"/>
        <v>8100000</v>
      </c>
    </row>
    <row r="28" spans="1:6" ht="39.5" x14ac:dyDescent="0.35">
      <c r="A28" s="27" t="s">
        <v>50</v>
      </c>
      <c r="B28" s="4" t="s">
        <v>33</v>
      </c>
      <c r="C28" s="10">
        <v>350</v>
      </c>
      <c r="D28" s="8" t="s">
        <v>3</v>
      </c>
      <c r="E28" s="10">
        <v>38000</v>
      </c>
      <c r="F28" s="14">
        <f t="shared" si="1"/>
        <v>13300000</v>
      </c>
    </row>
    <row r="29" spans="1:6" ht="39.5" x14ac:dyDescent="0.35">
      <c r="A29" s="27" t="s">
        <v>51</v>
      </c>
      <c r="B29" s="4" t="s">
        <v>32</v>
      </c>
      <c r="C29" s="10">
        <v>65</v>
      </c>
      <c r="D29" s="8" t="s">
        <v>3</v>
      </c>
      <c r="E29" s="10">
        <v>38000</v>
      </c>
      <c r="F29" s="14">
        <f t="shared" si="1"/>
        <v>2470000</v>
      </c>
    </row>
    <row r="30" spans="1:6" ht="39.5" x14ac:dyDescent="0.35">
      <c r="A30" s="27" t="s">
        <v>52</v>
      </c>
      <c r="B30" s="4" t="s">
        <v>34</v>
      </c>
      <c r="C30" s="10">
        <v>570</v>
      </c>
      <c r="D30" s="8" t="s">
        <v>3</v>
      </c>
      <c r="E30" s="10">
        <v>44000</v>
      </c>
      <c r="F30" s="14">
        <f t="shared" si="1"/>
        <v>25080000</v>
      </c>
    </row>
    <row r="31" spans="1:6" ht="39.5" x14ac:dyDescent="0.35">
      <c r="A31" s="27" t="s">
        <v>53</v>
      </c>
      <c r="B31" s="4" t="s">
        <v>35</v>
      </c>
      <c r="C31" s="10">
        <v>180</v>
      </c>
      <c r="D31" s="8" t="s">
        <v>3</v>
      </c>
      <c r="E31" s="10">
        <v>9000</v>
      </c>
      <c r="F31" s="14">
        <f t="shared" si="1"/>
        <v>1620000</v>
      </c>
    </row>
    <row r="32" spans="1:6" ht="26.5" x14ac:dyDescent="0.35">
      <c r="A32" s="27" t="s">
        <v>66</v>
      </c>
      <c r="B32" s="4" t="s">
        <v>67</v>
      </c>
      <c r="C32" s="10">
        <v>670</v>
      </c>
      <c r="D32" s="8" t="s">
        <v>3</v>
      </c>
      <c r="E32" s="10">
        <v>3500</v>
      </c>
      <c r="F32" s="14">
        <f t="shared" si="1"/>
        <v>2345000</v>
      </c>
    </row>
    <row r="33" spans="1:7" x14ac:dyDescent="0.35">
      <c r="B33" s="22" t="s">
        <v>64</v>
      </c>
      <c r="C33" s="23"/>
      <c r="D33" s="24"/>
      <c r="E33" s="25"/>
      <c r="F33" s="26">
        <f>SUM(F26:F32)</f>
        <v>119995000</v>
      </c>
    </row>
    <row r="36" spans="1:7" x14ac:dyDescent="0.35">
      <c r="A36" s="19" t="s">
        <v>9</v>
      </c>
      <c r="B36" s="19" t="s">
        <v>36</v>
      </c>
      <c r="C36" s="16"/>
      <c r="D36" s="17"/>
      <c r="E36" s="18"/>
      <c r="F36" s="16"/>
    </row>
    <row r="37" spans="1:7" ht="91.5" x14ac:dyDescent="0.35">
      <c r="A37" s="27" t="s">
        <v>62</v>
      </c>
      <c r="B37" s="4" t="s">
        <v>275</v>
      </c>
      <c r="C37" s="10">
        <v>210</v>
      </c>
      <c r="D37" s="8" t="s">
        <v>2</v>
      </c>
      <c r="E37" s="10">
        <f>36000+15000</f>
        <v>51000</v>
      </c>
      <c r="F37" s="14">
        <f t="shared" ref="F37:F51" si="2">C37*E37</f>
        <v>10710000</v>
      </c>
    </row>
    <row r="38" spans="1:7" ht="52.5" x14ac:dyDescent="0.35">
      <c r="A38" s="27" t="s">
        <v>54</v>
      </c>
      <c r="B38" s="4" t="s">
        <v>276</v>
      </c>
      <c r="C38" s="10">
        <v>165</v>
      </c>
      <c r="D38" s="8" t="s">
        <v>2</v>
      </c>
      <c r="E38" s="10">
        <v>45000</v>
      </c>
      <c r="F38" s="14">
        <f t="shared" si="2"/>
        <v>7425000</v>
      </c>
    </row>
    <row r="39" spans="1:7" s="93" customFormat="1" ht="78.5" x14ac:dyDescent="0.35">
      <c r="A39" s="27" t="s">
        <v>55</v>
      </c>
      <c r="B39" s="113" t="s">
        <v>277</v>
      </c>
      <c r="C39" s="10">
        <v>5</v>
      </c>
      <c r="D39" s="8" t="s">
        <v>0</v>
      </c>
      <c r="E39" s="10">
        <v>420000</v>
      </c>
      <c r="F39" s="14">
        <f t="shared" si="2"/>
        <v>2100000</v>
      </c>
      <c r="G39" s="12"/>
    </row>
    <row r="40" spans="1:7" s="93" customFormat="1" ht="52.5" x14ac:dyDescent="0.35">
      <c r="A40" s="27" t="s">
        <v>56</v>
      </c>
      <c r="B40" s="113" t="s">
        <v>278</v>
      </c>
      <c r="C40" s="10">
        <v>1</v>
      </c>
      <c r="D40" s="8" t="s">
        <v>0</v>
      </c>
      <c r="E40" s="10">
        <v>480000</v>
      </c>
      <c r="F40" s="14">
        <f t="shared" si="2"/>
        <v>480000</v>
      </c>
      <c r="G40" s="12"/>
    </row>
    <row r="41" spans="1:7" s="93" customFormat="1" ht="52.5" x14ac:dyDescent="0.35">
      <c r="A41" s="27" t="s">
        <v>57</v>
      </c>
      <c r="B41" s="113" t="s">
        <v>279</v>
      </c>
      <c r="C41" s="10">
        <v>1</v>
      </c>
      <c r="D41" s="8" t="s">
        <v>0</v>
      </c>
      <c r="E41" s="10">
        <v>620000</v>
      </c>
      <c r="F41" s="14">
        <f t="shared" si="2"/>
        <v>620000</v>
      </c>
      <c r="G41" s="12"/>
    </row>
    <row r="42" spans="1:7" ht="78.5" x14ac:dyDescent="0.35">
      <c r="A42" s="27" t="s">
        <v>58</v>
      </c>
      <c r="B42" s="4" t="s">
        <v>280</v>
      </c>
      <c r="C42" s="10">
        <v>75</v>
      </c>
      <c r="D42" s="8" t="s">
        <v>2</v>
      </c>
      <c r="E42" s="10">
        <v>60000</v>
      </c>
      <c r="F42" s="14">
        <f t="shared" si="2"/>
        <v>4500000</v>
      </c>
    </row>
    <row r="43" spans="1:7" ht="78.5" x14ac:dyDescent="0.35">
      <c r="A43" s="27" t="s">
        <v>68</v>
      </c>
      <c r="B43" s="4" t="s">
        <v>281</v>
      </c>
      <c r="C43" s="10">
        <v>50</v>
      </c>
      <c r="D43" s="8" t="s">
        <v>2</v>
      </c>
      <c r="E43" s="10">
        <v>26000</v>
      </c>
      <c r="F43" s="14">
        <f t="shared" si="2"/>
        <v>1300000</v>
      </c>
    </row>
    <row r="44" spans="1:7" s="93" customFormat="1" ht="65.5" x14ac:dyDescent="0.35">
      <c r="A44" s="27" t="s">
        <v>69</v>
      </c>
      <c r="B44" s="113" t="s">
        <v>283</v>
      </c>
      <c r="C44" s="10">
        <v>4</v>
      </c>
      <c r="D44" s="8" t="s">
        <v>0</v>
      </c>
      <c r="E44" s="10">
        <v>180000</v>
      </c>
      <c r="F44" s="14">
        <f t="shared" ref="F44" si="3">C44*E44</f>
        <v>720000</v>
      </c>
      <c r="G44" s="12"/>
    </row>
    <row r="45" spans="1:7" ht="65.5" x14ac:dyDescent="0.35">
      <c r="A45" s="27" t="s">
        <v>74</v>
      </c>
      <c r="B45" s="4" t="s">
        <v>282</v>
      </c>
      <c r="C45" s="10">
        <v>100</v>
      </c>
      <c r="D45" s="8" t="s">
        <v>2</v>
      </c>
      <c r="E45" s="10">
        <v>31000</v>
      </c>
      <c r="F45" s="14">
        <f t="shared" si="2"/>
        <v>3100000</v>
      </c>
    </row>
    <row r="46" spans="1:7" s="93" customFormat="1" ht="52.5" x14ac:dyDescent="0.35">
      <c r="A46" s="27" t="s">
        <v>108</v>
      </c>
      <c r="B46" s="113" t="s">
        <v>289</v>
      </c>
      <c r="C46" s="10">
        <v>4</v>
      </c>
      <c r="D46" s="8" t="s">
        <v>0</v>
      </c>
      <c r="E46" s="10">
        <v>180000</v>
      </c>
      <c r="F46" s="14">
        <f t="shared" si="2"/>
        <v>720000</v>
      </c>
      <c r="G46" s="12"/>
    </row>
    <row r="47" spans="1:7" ht="39.5" x14ac:dyDescent="0.35">
      <c r="A47" s="27" t="s">
        <v>284</v>
      </c>
      <c r="B47" s="4" t="s">
        <v>72</v>
      </c>
      <c r="C47" s="10">
        <v>230</v>
      </c>
      <c r="D47" s="8" t="s">
        <v>70</v>
      </c>
      <c r="E47" s="10">
        <v>50000</v>
      </c>
      <c r="F47" s="14">
        <f t="shared" si="2"/>
        <v>11500000</v>
      </c>
    </row>
    <row r="48" spans="1:7" ht="65.5" x14ac:dyDescent="0.35">
      <c r="A48" s="27" t="s">
        <v>285</v>
      </c>
      <c r="B48" s="4" t="s">
        <v>71</v>
      </c>
      <c r="C48" s="10">
        <v>35</v>
      </c>
      <c r="D48" s="8" t="s">
        <v>2</v>
      </c>
      <c r="E48" s="10">
        <v>240000</v>
      </c>
      <c r="F48" s="14">
        <f t="shared" si="2"/>
        <v>8400000</v>
      </c>
    </row>
    <row r="49" spans="1:6" ht="65.5" x14ac:dyDescent="0.35">
      <c r="A49" s="27" t="s">
        <v>286</v>
      </c>
      <c r="B49" s="4" t="s">
        <v>73</v>
      </c>
      <c r="C49" s="10">
        <v>45</v>
      </c>
      <c r="D49" s="8" t="s">
        <v>2</v>
      </c>
      <c r="E49" s="10">
        <v>130000</v>
      </c>
      <c r="F49" s="14">
        <f t="shared" si="2"/>
        <v>5850000</v>
      </c>
    </row>
    <row r="50" spans="1:6" ht="52.5" x14ac:dyDescent="0.35">
      <c r="A50" s="27" t="s">
        <v>287</v>
      </c>
      <c r="B50" s="4" t="s">
        <v>75</v>
      </c>
      <c r="C50" s="10">
        <v>4</v>
      </c>
      <c r="D50" s="8" t="s">
        <v>0</v>
      </c>
      <c r="E50" s="10">
        <v>3000000</v>
      </c>
      <c r="F50" s="14">
        <f t="shared" si="2"/>
        <v>12000000</v>
      </c>
    </row>
    <row r="51" spans="1:6" ht="26.5" x14ac:dyDescent="0.35">
      <c r="A51" s="27" t="s">
        <v>288</v>
      </c>
      <c r="B51" s="4" t="s">
        <v>109</v>
      </c>
      <c r="C51" s="10">
        <v>1</v>
      </c>
      <c r="D51" s="8" t="s">
        <v>0</v>
      </c>
      <c r="E51" s="10">
        <v>3200000</v>
      </c>
      <c r="F51" s="14">
        <f t="shared" si="2"/>
        <v>3200000</v>
      </c>
    </row>
    <row r="52" spans="1:6" x14ac:dyDescent="0.35">
      <c r="B52" s="22" t="s">
        <v>63</v>
      </c>
      <c r="C52" s="23"/>
      <c r="D52" s="24"/>
      <c r="E52" s="25"/>
      <c r="F52" s="26">
        <f>SUM(F37:F51)</f>
        <v>72625000</v>
      </c>
    </row>
    <row r="55" spans="1:6" x14ac:dyDescent="0.35">
      <c r="A55" s="19" t="s">
        <v>10</v>
      </c>
      <c r="B55" s="19" t="s">
        <v>59</v>
      </c>
      <c r="C55" s="16"/>
      <c r="D55" s="17"/>
      <c r="E55" s="18"/>
      <c r="F55" s="16"/>
    </row>
    <row r="56" spans="1:6" x14ac:dyDescent="0.35">
      <c r="A56" s="22"/>
      <c r="B56" s="22" t="s">
        <v>60</v>
      </c>
      <c r="C56" s="23"/>
      <c r="D56" s="24"/>
      <c r="E56" s="25"/>
      <c r="F56" s="23"/>
    </row>
    <row r="57" spans="1:6" ht="39.5" x14ac:dyDescent="0.35">
      <c r="A57" s="27" t="s">
        <v>84</v>
      </c>
      <c r="B57" s="4" t="s">
        <v>134</v>
      </c>
      <c r="C57" s="10">
        <v>23</v>
      </c>
      <c r="D57" s="8" t="s">
        <v>0</v>
      </c>
      <c r="E57" s="10">
        <v>165000</v>
      </c>
      <c r="F57" s="14">
        <f>C57*E57</f>
        <v>3795000</v>
      </c>
    </row>
    <row r="58" spans="1:6" ht="45" customHeight="1" x14ac:dyDescent="0.35">
      <c r="A58" s="27" t="s">
        <v>85</v>
      </c>
      <c r="B58" s="4" t="s">
        <v>135</v>
      </c>
      <c r="C58" s="10">
        <v>17</v>
      </c>
      <c r="D58" s="8" t="s">
        <v>0</v>
      </c>
      <c r="E58" s="10">
        <v>145000</v>
      </c>
      <c r="F58" s="14">
        <f>C58*E58</f>
        <v>2465000</v>
      </c>
    </row>
    <row r="59" spans="1:6" ht="39.5" x14ac:dyDescent="0.35">
      <c r="A59" s="27" t="s">
        <v>86</v>
      </c>
      <c r="B59" s="4" t="s">
        <v>136</v>
      </c>
      <c r="C59" s="10">
        <v>12</v>
      </c>
      <c r="D59" s="8" t="s">
        <v>0</v>
      </c>
      <c r="E59" s="10">
        <v>130000</v>
      </c>
      <c r="F59" s="14">
        <f>C59*E59</f>
        <v>1560000</v>
      </c>
    </row>
    <row r="60" spans="1:6" ht="52.5" x14ac:dyDescent="0.35">
      <c r="A60" s="27" t="s">
        <v>87</v>
      </c>
      <c r="B60" s="4" t="s">
        <v>141</v>
      </c>
      <c r="C60" s="10">
        <v>6</v>
      </c>
      <c r="D60" s="8" t="s">
        <v>0</v>
      </c>
      <c r="E60" s="10">
        <v>360000</v>
      </c>
      <c r="F60" s="14">
        <f>C60*E60</f>
        <v>2160000</v>
      </c>
    </row>
    <row r="61" spans="1:6" ht="52.5" x14ac:dyDescent="0.35">
      <c r="A61" s="27" t="s">
        <v>132</v>
      </c>
      <c r="B61" s="4" t="s">
        <v>142</v>
      </c>
      <c r="C61" s="10">
        <v>8</v>
      </c>
      <c r="D61" s="8" t="s">
        <v>0</v>
      </c>
      <c r="E61" s="10">
        <v>180000</v>
      </c>
      <c r="F61" s="14">
        <f>C61*E61</f>
        <v>1440000</v>
      </c>
    </row>
    <row r="62" spans="1:6" ht="39.5" x14ac:dyDescent="0.35">
      <c r="A62" s="27" t="s">
        <v>137</v>
      </c>
      <c r="B62" s="4" t="s">
        <v>143</v>
      </c>
      <c r="C62" s="10">
        <v>12</v>
      </c>
      <c r="D62" s="8" t="s">
        <v>0</v>
      </c>
      <c r="E62" s="10">
        <v>240000</v>
      </c>
      <c r="F62" s="14">
        <f t="shared" ref="F62:F63" si="4">C62*E62</f>
        <v>2880000</v>
      </c>
    </row>
    <row r="63" spans="1:6" ht="39.5" x14ac:dyDescent="0.35">
      <c r="A63" s="27" t="s">
        <v>138</v>
      </c>
      <c r="B63" s="4" t="s">
        <v>145</v>
      </c>
      <c r="C63" s="10">
        <v>5</v>
      </c>
      <c r="D63" s="8" t="s">
        <v>0</v>
      </c>
      <c r="E63" s="10">
        <v>260000</v>
      </c>
      <c r="F63" s="14">
        <f t="shared" si="4"/>
        <v>1300000</v>
      </c>
    </row>
    <row r="64" spans="1:6" ht="26.5" x14ac:dyDescent="0.35">
      <c r="A64" s="27" t="s">
        <v>139</v>
      </c>
      <c r="B64" s="4" t="s">
        <v>133</v>
      </c>
      <c r="C64" s="10">
        <v>20</v>
      </c>
      <c r="D64" s="8" t="s">
        <v>0</v>
      </c>
      <c r="E64" s="10">
        <v>120000</v>
      </c>
      <c r="F64" s="14">
        <f t="shared" ref="F64:F65" si="5">C64*E64</f>
        <v>2400000</v>
      </c>
    </row>
    <row r="65" spans="1:7" ht="26.5" x14ac:dyDescent="0.35">
      <c r="A65" s="27" t="s">
        <v>140</v>
      </c>
      <c r="B65" s="4" t="s">
        <v>130</v>
      </c>
      <c r="C65" s="10">
        <v>18</v>
      </c>
      <c r="D65" s="8" t="s">
        <v>0</v>
      </c>
      <c r="E65" s="10">
        <v>160000</v>
      </c>
      <c r="F65" s="14">
        <f t="shared" si="5"/>
        <v>2880000</v>
      </c>
    </row>
    <row r="66" spans="1:7" ht="26" x14ac:dyDescent="0.35">
      <c r="A66" s="27" t="s">
        <v>144</v>
      </c>
      <c r="B66" s="15" t="s">
        <v>131</v>
      </c>
      <c r="C66" s="11">
        <v>4</v>
      </c>
      <c r="D66" s="8" t="s">
        <v>0</v>
      </c>
      <c r="E66" s="11">
        <v>450000</v>
      </c>
      <c r="F66" s="14">
        <f>C66*E66</f>
        <v>1800000</v>
      </c>
    </row>
    <row r="67" spans="1:7" x14ac:dyDescent="0.35">
      <c r="A67" s="22"/>
      <c r="B67" s="22" t="s">
        <v>61</v>
      </c>
      <c r="C67" s="23"/>
      <c r="D67" s="24"/>
      <c r="E67" s="25"/>
      <c r="F67" s="23"/>
    </row>
    <row r="68" spans="1:7" ht="91.5" x14ac:dyDescent="0.35">
      <c r="A68" s="27" t="s">
        <v>146</v>
      </c>
      <c r="B68" s="9" t="s">
        <v>119</v>
      </c>
      <c r="C68" s="10">
        <v>1</v>
      </c>
      <c r="D68" s="8" t="s">
        <v>0</v>
      </c>
      <c r="E68" s="10">
        <f>8800000*1.25</f>
        <v>11000000</v>
      </c>
      <c r="F68" s="14">
        <f t="shared" ref="F68:F82" si="6">C68*E68</f>
        <v>11000000</v>
      </c>
    </row>
    <row r="69" spans="1:7" ht="91.5" x14ac:dyDescent="0.35">
      <c r="A69" s="27" t="s">
        <v>147</v>
      </c>
      <c r="B69" s="9" t="s">
        <v>114</v>
      </c>
      <c r="C69" s="10">
        <v>1</v>
      </c>
      <c r="D69" s="8" t="s">
        <v>0</v>
      </c>
      <c r="E69" s="10">
        <f>5700000*1.25</f>
        <v>7125000</v>
      </c>
      <c r="F69" s="14">
        <f t="shared" si="6"/>
        <v>7125000</v>
      </c>
    </row>
    <row r="70" spans="1:7" ht="91.5" x14ac:dyDescent="0.35">
      <c r="A70" s="27" t="s">
        <v>148</v>
      </c>
      <c r="B70" s="9" t="s">
        <v>115</v>
      </c>
      <c r="C70" s="10">
        <v>1</v>
      </c>
      <c r="D70" s="8" t="s">
        <v>0</v>
      </c>
      <c r="E70" s="10">
        <f>5200000*1.25</f>
        <v>6500000</v>
      </c>
      <c r="F70" s="14">
        <f t="shared" si="6"/>
        <v>6500000</v>
      </c>
    </row>
    <row r="71" spans="1:7" ht="91.5" x14ac:dyDescent="0.35">
      <c r="A71" s="27" t="s">
        <v>149</v>
      </c>
      <c r="B71" s="9" t="s">
        <v>111</v>
      </c>
      <c r="C71" s="10">
        <v>1</v>
      </c>
      <c r="D71" s="8" t="s">
        <v>0</v>
      </c>
      <c r="E71" s="10">
        <f>4000000*1.2</f>
        <v>4800000</v>
      </c>
      <c r="F71" s="14">
        <f t="shared" si="6"/>
        <v>4800000</v>
      </c>
    </row>
    <row r="72" spans="1:7" ht="91.5" x14ac:dyDescent="0.35">
      <c r="A72" s="27" t="s">
        <v>150</v>
      </c>
      <c r="B72" s="9" t="s">
        <v>117</v>
      </c>
      <c r="C72" s="10">
        <v>1</v>
      </c>
      <c r="D72" s="8" t="s">
        <v>0</v>
      </c>
      <c r="E72" s="10">
        <f>3200000*1.25</f>
        <v>4000000</v>
      </c>
      <c r="F72" s="14">
        <f t="shared" si="6"/>
        <v>4000000</v>
      </c>
    </row>
    <row r="73" spans="1:7" ht="91.5" x14ac:dyDescent="0.35">
      <c r="A73" s="27" t="s">
        <v>151</v>
      </c>
      <c r="B73" s="9" t="s">
        <v>120</v>
      </c>
      <c r="C73" s="10">
        <v>1</v>
      </c>
      <c r="D73" s="8" t="s">
        <v>0</v>
      </c>
      <c r="E73" s="10">
        <f>(550000+700000)*1.25</f>
        <v>1562500</v>
      </c>
      <c r="F73" s="14">
        <f t="shared" si="6"/>
        <v>1562500</v>
      </c>
    </row>
    <row r="74" spans="1:7" ht="104.5" x14ac:dyDescent="0.35">
      <c r="A74" s="27" t="s">
        <v>152</v>
      </c>
      <c r="B74" s="9" t="s">
        <v>122</v>
      </c>
      <c r="C74" s="10">
        <v>1</v>
      </c>
      <c r="D74" s="8" t="s">
        <v>0</v>
      </c>
      <c r="E74" s="10">
        <f>(760000+50000+50000)*1.25</f>
        <v>1075000</v>
      </c>
      <c r="F74" s="14">
        <f t="shared" si="6"/>
        <v>1075000</v>
      </c>
    </row>
    <row r="75" spans="1:7" ht="91.5" x14ac:dyDescent="0.35">
      <c r="A75" s="27" t="s">
        <v>153</v>
      </c>
      <c r="B75" s="9" t="s">
        <v>121</v>
      </c>
      <c r="C75" s="10">
        <v>1</v>
      </c>
      <c r="D75" s="8" t="s">
        <v>0</v>
      </c>
      <c r="E75" s="10">
        <f>(760000+50000+50000)*1.25</f>
        <v>1075000</v>
      </c>
      <c r="F75" s="14">
        <f t="shared" si="6"/>
        <v>1075000</v>
      </c>
    </row>
    <row r="76" spans="1:7" s="7" customFormat="1" ht="78.5" x14ac:dyDescent="0.35">
      <c r="A76" s="27" t="s">
        <v>154</v>
      </c>
      <c r="B76" s="4" t="s">
        <v>123</v>
      </c>
      <c r="C76" s="10">
        <v>1</v>
      </c>
      <c r="D76" s="8" t="s">
        <v>0</v>
      </c>
      <c r="E76" s="10">
        <v>2600000</v>
      </c>
      <c r="F76" s="14">
        <f t="shared" si="6"/>
        <v>2600000</v>
      </c>
      <c r="G76" s="13"/>
    </row>
    <row r="77" spans="1:7" s="7" customFormat="1" ht="78.5" x14ac:dyDescent="0.35">
      <c r="A77" s="27" t="s">
        <v>155</v>
      </c>
      <c r="B77" s="4" t="s">
        <v>124</v>
      </c>
      <c r="C77" s="10">
        <v>1</v>
      </c>
      <c r="D77" s="8" t="s">
        <v>0</v>
      </c>
      <c r="E77" s="10">
        <v>1800000</v>
      </c>
      <c r="F77" s="14">
        <f t="shared" si="6"/>
        <v>1800000</v>
      </c>
      <c r="G77" s="13"/>
    </row>
    <row r="78" spans="1:7" s="7" customFormat="1" ht="91.5" x14ac:dyDescent="0.35">
      <c r="A78" s="27" t="s">
        <v>156</v>
      </c>
      <c r="B78" s="9" t="s">
        <v>110</v>
      </c>
      <c r="C78" s="10">
        <v>2</v>
      </c>
      <c r="D78" s="8" t="s">
        <v>0</v>
      </c>
      <c r="E78" s="11">
        <v>1400000</v>
      </c>
      <c r="F78" s="14">
        <f t="shared" si="6"/>
        <v>2800000</v>
      </c>
      <c r="G78" s="13"/>
    </row>
    <row r="79" spans="1:7" s="7" customFormat="1" ht="65.5" x14ac:dyDescent="0.35">
      <c r="A79" s="27" t="s">
        <v>157</v>
      </c>
      <c r="B79" s="9" t="s">
        <v>125</v>
      </c>
      <c r="C79" s="10">
        <v>4</v>
      </c>
      <c r="D79" s="8" t="s">
        <v>0</v>
      </c>
      <c r="E79" s="11">
        <f>350000*1.2</f>
        <v>420000</v>
      </c>
      <c r="F79" s="14">
        <f t="shared" si="6"/>
        <v>1680000</v>
      </c>
      <c r="G79" s="13"/>
    </row>
    <row r="80" spans="1:7" s="7" customFormat="1" ht="65.5" x14ac:dyDescent="0.35">
      <c r="A80" s="27" t="s">
        <v>158</v>
      </c>
      <c r="B80" s="9" t="s">
        <v>126</v>
      </c>
      <c r="C80" s="10">
        <v>1</v>
      </c>
      <c r="D80" s="8" t="s">
        <v>0</v>
      </c>
      <c r="E80" s="11">
        <f>560000*1.2</f>
        <v>672000</v>
      </c>
      <c r="F80" s="14">
        <f t="shared" si="6"/>
        <v>672000</v>
      </c>
      <c r="G80" s="13"/>
    </row>
    <row r="81" spans="1:8" s="7" customFormat="1" ht="65.5" x14ac:dyDescent="0.35">
      <c r="A81" s="27" t="s">
        <v>159</v>
      </c>
      <c r="B81" s="9" t="s">
        <v>127</v>
      </c>
      <c r="C81" s="10">
        <v>2</v>
      </c>
      <c r="D81" s="8" t="s">
        <v>0</v>
      </c>
      <c r="E81" s="11">
        <f>2500000*1.2</f>
        <v>3000000</v>
      </c>
      <c r="F81" s="14">
        <f t="shared" si="6"/>
        <v>6000000</v>
      </c>
      <c r="G81" s="13"/>
    </row>
    <row r="82" spans="1:8" s="7" customFormat="1" ht="65.5" x14ac:dyDescent="0.35">
      <c r="A82" s="27" t="s">
        <v>160</v>
      </c>
      <c r="B82" s="9" t="s">
        <v>128</v>
      </c>
      <c r="C82" s="10">
        <v>2</v>
      </c>
      <c r="D82" s="8" t="s">
        <v>0</v>
      </c>
      <c r="E82" s="11">
        <f>1500000*1.2</f>
        <v>1800000</v>
      </c>
      <c r="F82" s="14">
        <f t="shared" si="6"/>
        <v>3600000</v>
      </c>
      <c r="G82" s="13"/>
      <c r="H82" s="36" t="s">
        <v>129</v>
      </c>
    </row>
    <row r="83" spans="1:8" s="7" customFormat="1" ht="66" thickBot="1" x14ac:dyDescent="0.4">
      <c r="A83" s="27" t="s">
        <v>161</v>
      </c>
      <c r="B83" s="4" t="s">
        <v>107</v>
      </c>
      <c r="C83" s="10">
        <v>3</v>
      </c>
      <c r="D83" s="8" t="s">
        <v>0</v>
      </c>
      <c r="E83" s="10">
        <v>450000</v>
      </c>
      <c r="F83" s="14">
        <f t="shared" ref="F83" si="7">C83*E83</f>
        <v>1350000</v>
      </c>
    </row>
    <row r="84" spans="1:8" s="7" customFormat="1" ht="65.5" thickBot="1" x14ac:dyDescent="0.4">
      <c r="A84" s="27" t="s">
        <v>162</v>
      </c>
      <c r="B84" s="15" t="s">
        <v>106</v>
      </c>
      <c r="C84" s="11">
        <v>16</v>
      </c>
      <c r="D84" s="8" t="s">
        <v>0</v>
      </c>
      <c r="E84" s="11">
        <v>250000</v>
      </c>
      <c r="F84" s="14">
        <f>C84*E84</f>
        <v>4000000</v>
      </c>
      <c r="H84" s="35">
        <f>SUM(F68:F84)</f>
        <v>61639500</v>
      </c>
    </row>
    <row r="85" spans="1:8" s="7" customFormat="1" x14ac:dyDescent="0.35">
      <c r="A85" s="22"/>
      <c r="B85" s="22" t="s">
        <v>167</v>
      </c>
      <c r="C85" s="23"/>
      <c r="D85" s="24"/>
      <c r="E85" s="25"/>
      <c r="F85" s="23"/>
      <c r="G85" s="13"/>
      <c r="H85" s="2"/>
    </row>
    <row r="86" spans="1:8" s="7" customFormat="1" ht="26.5" x14ac:dyDescent="0.35">
      <c r="A86" s="27" t="s">
        <v>163</v>
      </c>
      <c r="B86" s="4" t="s">
        <v>90</v>
      </c>
      <c r="C86" s="10">
        <v>2</v>
      </c>
      <c r="D86" s="8" t="s">
        <v>0</v>
      </c>
      <c r="E86" s="10">
        <v>800000</v>
      </c>
      <c r="F86" s="14">
        <f>C86*E86</f>
        <v>1600000</v>
      </c>
      <c r="G86" s="13"/>
      <c r="H86" s="2" t="s">
        <v>91</v>
      </c>
    </row>
    <row r="87" spans="1:8" s="7" customFormat="1" x14ac:dyDescent="0.35">
      <c r="A87" s="27" t="s">
        <v>164</v>
      </c>
      <c r="B87" s="4" t="s">
        <v>89</v>
      </c>
      <c r="C87" s="10">
        <v>4</v>
      </c>
      <c r="D87" s="8" t="s">
        <v>0</v>
      </c>
      <c r="E87" s="10">
        <v>150000</v>
      </c>
      <c r="F87" s="14">
        <f t="shared" ref="F87:F88" si="8">C87*E87</f>
        <v>600000</v>
      </c>
      <c r="G87" s="13"/>
      <c r="H87" s="2" t="s">
        <v>91</v>
      </c>
    </row>
    <row r="88" spans="1:8" s="7" customFormat="1" x14ac:dyDescent="0.35">
      <c r="A88" s="27" t="s">
        <v>165</v>
      </c>
      <c r="B88" s="15" t="s">
        <v>88</v>
      </c>
      <c r="C88" s="11">
        <v>1</v>
      </c>
      <c r="D88" s="8" t="s">
        <v>0</v>
      </c>
      <c r="E88" s="11">
        <v>440000</v>
      </c>
      <c r="F88" s="14">
        <f t="shared" si="8"/>
        <v>440000</v>
      </c>
      <c r="G88" s="13"/>
      <c r="H88" s="2" t="s">
        <v>92</v>
      </c>
    </row>
    <row r="89" spans="1:8" s="7" customFormat="1" ht="26" x14ac:dyDescent="0.35">
      <c r="A89" s="27" t="s">
        <v>166</v>
      </c>
      <c r="B89" s="15" t="s">
        <v>94</v>
      </c>
      <c r="C89" s="11">
        <v>1</v>
      </c>
      <c r="D89" s="8" t="s">
        <v>0</v>
      </c>
      <c r="E89" s="11">
        <v>800000</v>
      </c>
      <c r="F89" s="14">
        <f t="shared" ref="F89" si="9">C89*E89</f>
        <v>800000</v>
      </c>
      <c r="G89" s="13"/>
      <c r="H89" s="2" t="s">
        <v>93</v>
      </c>
    </row>
    <row r="90" spans="1:8" s="7" customFormat="1" x14ac:dyDescent="0.35">
      <c r="A90" s="1"/>
      <c r="B90" s="22" t="s">
        <v>76</v>
      </c>
      <c r="C90" s="23"/>
      <c r="D90" s="24"/>
      <c r="E90" s="25"/>
      <c r="F90" s="26">
        <f>SUM(F57:F89)</f>
        <v>87759500</v>
      </c>
      <c r="G90" s="13"/>
      <c r="H90" s="3"/>
    </row>
    <row r="93" spans="1:8" x14ac:dyDescent="0.35">
      <c r="A93" s="19" t="s">
        <v>11</v>
      </c>
      <c r="B93" s="19" t="s">
        <v>77</v>
      </c>
      <c r="C93" s="16"/>
      <c r="D93" s="17"/>
      <c r="E93" s="18"/>
      <c r="F93" s="16"/>
    </row>
    <row r="94" spans="1:8" ht="26.5" x14ac:dyDescent="0.35">
      <c r="A94" s="27" t="s">
        <v>100</v>
      </c>
      <c r="B94" s="9" t="s">
        <v>96</v>
      </c>
      <c r="C94" s="10">
        <v>15</v>
      </c>
      <c r="D94" s="8" t="s">
        <v>0</v>
      </c>
      <c r="E94" s="11">
        <v>260000</v>
      </c>
      <c r="F94" s="14">
        <f t="shared" ref="F94" si="10">C94*E94</f>
        <v>3900000</v>
      </c>
    </row>
    <row r="95" spans="1:8" ht="39.5" x14ac:dyDescent="0.35">
      <c r="A95" s="27" t="s">
        <v>101</v>
      </c>
      <c r="B95" s="9" t="s">
        <v>97</v>
      </c>
      <c r="C95" s="10">
        <v>700</v>
      </c>
      <c r="D95" s="8" t="s">
        <v>3</v>
      </c>
      <c r="E95" s="11">
        <v>18000</v>
      </c>
      <c r="F95" s="14">
        <f t="shared" ref="F95:F98" si="11">C95*E95</f>
        <v>12600000</v>
      </c>
      <c r="H95" s="30"/>
    </row>
    <row r="96" spans="1:8" ht="39.5" x14ac:dyDescent="0.35">
      <c r="A96" s="27" t="s">
        <v>102</v>
      </c>
      <c r="B96" s="9" t="s">
        <v>98</v>
      </c>
      <c r="C96" s="10">
        <v>500</v>
      </c>
      <c r="D96" s="8" t="s">
        <v>3</v>
      </c>
      <c r="E96" s="11">
        <v>14000</v>
      </c>
      <c r="F96" s="14">
        <f t="shared" si="11"/>
        <v>7000000</v>
      </c>
      <c r="H96" s="30"/>
    </row>
    <row r="97" spans="1:8" ht="26.5" x14ac:dyDescent="0.35">
      <c r="A97" s="27" t="s">
        <v>103</v>
      </c>
      <c r="B97" s="9" t="s">
        <v>95</v>
      </c>
      <c r="C97" s="10">
        <v>3600</v>
      </c>
      <c r="D97" s="8" t="s">
        <v>3</v>
      </c>
      <c r="E97" s="11">
        <v>3600</v>
      </c>
      <c r="F97" s="14">
        <f t="shared" si="11"/>
        <v>12960000</v>
      </c>
      <c r="H97" s="30" t="s">
        <v>105</v>
      </c>
    </row>
    <row r="98" spans="1:8" ht="39.5" x14ac:dyDescent="0.35">
      <c r="A98" s="27" t="s">
        <v>104</v>
      </c>
      <c r="B98" s="9" t="s">
        <v>99</v>
      </c>
      <c r="C98" s="10">
        <v>4800</v>
      </c>
      <c r="D98" s="8" t="s">
        <v>3</v>
      </c>
      <c r="E98" s="11">
        <v>3200</v>
      </c>
      <c r="F98" s="14">
        <f t="shared" si="11"/>
        <v>15360000</v>
      </c>
    </row>
    <row r="99" spans="1:8" x14ac:dyDescent="0.35">
      <c r="A99" s="1"/>
      <c r="B99" s="22" t="s">
        <v>76</v>
      </c>
      <c r="C99" s="23"/>
      <c r="D99" s="24"/>
      <c r="E99" s="25"/>
      <c r="F99" s="26">
        <f>SUM(F94:F98)</f>
        <v>51820000</v>
      </c>
    </row>
    <row r="102" spans="1:8" x14ac:dyDescent="0.35">
      <c r="A102" s="49" t="s">
        <v>183</v>
      </c>
      <c r="B102" s="49" t="s">
        <v>184</v>
      </c>
      <c r="C102" s="50"/>
      <c r="D102" s="51"/>
      <c r="E102" s="52"/>
      <c r="F102" s="50"/>
    </row>
    <row r="103" spans="1:8" x14ac:dyDescent="0.35">
      <c r="A103" s="106" t="s">
        <v>186</v>
      </c>
      <c r="B103" s="107" t="s">
        <v>260</v>
      </c>
      <c r="C103" s="11">
        <v>1</v>
      </c>
      <c r="D103" s="108" t="s">
        <v>261</v>
      </c>
      <c r="E103" s="11">
        <v>800000</v>
      </c>
      <c r="F103" s="109">
        <v>800000</v>
      </c>
    </row>
    <row r="104" spans="1:8" s="93" customFormat="1" x14ac:dyDescent="0.35">
      <c r="A104" s="106" t="s">
        <v>262</v>
      </c>
      <c r="B104" s="107" t="s">
        <v>263</v>
      </c>
      <c r="C104" s="11">
        <v>88</v>
      </c>
      <c r="D104" s="108" t="s">
        <v>2</v>
      </c>
      <c r="E104" s="11">
        <v>75000</v>
      </c>
      <c r="F104" s="109">
        <v>6600000</v>
      </c>
      <c r="G104" s="12"/>
    </row>
    <row r="105" spans="1:8" s="93" customFormat="1" ht="26.5" x14ac:dyDescent="0.35">
      <c r="A105" s="106" t="s">
        <v>264</v>
      </c>
      <c r="B105" s="107" t="s">
        <v>265</v>
      </c>
      <c r="C105" s="11">
        <v>3</v>
      </c>
      <c r="D105" s="108" t="s">
        <v>0</v>
      </c>
      <c r="E105" s="11">
        <v>500000</v>
      </c>
      <c r="F105" s="109">
        <v>1500000</v>
      </c>
      <c r="G105" s="12"/>
    </row>
    <row r="106" spans="1:8" s="93" customFormat="1" x14ac:dyDescent="0.35">
      <c r="A106" s="106" t="s">
        <v>266</v>
      </c>
      <c r="B106" s="107" t="s">
        <v>267</v>
      </c>
      <c r="C106" s="11">
        <v>1</v>
      </c>
      <c r="D106" s="108" t="s">
        <v>0</v>
      </c>
      <c r="E106" s="11">
        <v>1200000</v>
      </c>
      <c r="F106" s="109">
        <v>1200000</v>
      </c>
      <c r="G106" s="12"/>
    </row>
    <row r="107" spans="1:8" s="93" customFormat="1" ht="26.5" x14ac:dyDescent="0.35">
      <c r="A107" s="106" t="s">
        <v>268</v>
      </c>
      <c r="B107" s="107" t="s">
        <v>269</v>
      </c>
      <c r="C107" s="11">
        <v>1</v>
      </c>
      <c r="D107" s="108" t="s">
        <v>261</v>
      </c>
      <c r="E107" s="11">
        <v>900000</v>
      </c>
      <c r="F107" s="109">
        <v>900000</v>
      </c>
      <c r="G107" s="12"/>
    </row>
    <row r="108" spans="1:8" s="93" customFormat="1" ht="39.5" x14ac:dyDescent="0.35">
      <c r="A108" s="106" t="s">
        <v>270</v>
      </c>
      <c r="B108" s="107" t="s">
        <v>271</v>
      </c>
      <c r="C108" s="11">
        <v>1</v>
      </c>
      <c r="D108" s="108" t="s">
        <v>261</v>
      </c>
      <c r="E108" s="11">
        <v>2000000</v>
      </c>
      <c r="F108" s="109">
        <v>2000000</v>
      </c>
      <c r="G108" s="12"/>
    </row>
    <row r="109" spans="1:8" x14ac:dyDescent="0.35">
      <c r="A109" s="1"/>
      <c r="B109" s="22" t="s">
        <v>185</v>
      </c>
      <c r="C109" s="23"/>
      <c r="D109" s="24"/>
      <c r="E109" s="25"/>
      <c r="F109" s="53">
        <f>SUM(F103:F108)</f>
        <v>13000000</v>
      </c>
    </row>
    <row r="112" spans="1:8" x14ac:dyDescent="0.35">
      <c r="A112" s="49" t="s">
        <v>188</v>
      </c>
      <c r="B112" s="49" t="s">
        <v>247</v>
      </c>
      <c r="C112" s="50"/>
      <c r="D112" s="51"/>
      <c r="E112" s="52"/>
      <c r="F112" s="50"/>
    </row>
    <row r="113" spans="1:7" s="63" customFormat="1" x14ac:dyDescent="0.35">
      <c r="B113" s="12" t="s">
        <v>205</v>
      </c>
      <c r="D113" s="6"/>
      <c r="E113" s="6"/>
      <c r="G113" s="12"/>
    </row>
    <row r="114" spans="1:7" x14ac:dyDescent="0.35">
      <c r="A114" s="27" t="s">
        <v>189</v>
      </c>
      <c r="B114" s="9" t="s">
        <v>197</v>
      </c>
      <c r="C114" s="10">
        <v>5</v>
      </c>
      <c r="D114" s="8" t="s">
        <v>0</v>
      </c>
      <c r="E114" s="11">
        <v>132000</v>
      </c>
      <c r="F114" s="14">
        <f t="shared" ref="F114" si="12">C114*E114</f>
        <v>660000</v>
      </c>
    </row>
    <row r="115" spans="1:7" x14ac:dyDescent="0.35">
      <c r="A115" s="27" t="s">
        <v>190</v>
      </c>
      <c r="B115" s="9" t="s">
        <v>198</v>
      </c>
      <c r="C115" s="10">
        <v>5</v>
      </c>
      <c r="D115" s="8" t="s">
        <v>0</v>
      </c>
      <c r="E115" s="11">
        <v>50000</v>
      </c>
      <c r="F115" s="14">
        <f t="shared" ref="F115:F122" si="13">C115*E115</f>
        <v>250000</v>
      </c>
    </row>
    <row r="116" spans="1:7" x14ac:dyDescent="0.35">
      <c r="A116" s="61" t="s">
        <v>191</v>
      </c>
      <c r="B116" s="60" t="s">
        <v>199</v>
      </c>
      <c r="C116" s="62">
        <v>760</v>
      </c>
      <c r="D116" s="64" t="s">
        <v>3</v>
      </c>
      <c r="E116" s="65">
        <v>1000</v>
      </c>
      <c r="F116" s="66">
        <f t="shared" si="13"/>
        <v>760000</v>
      </c>
    </row>
    <row r="117" spans="1:7" s="63" customFormat="1" x14ac:dyDescent="0.35">
      <c r="A117" s="73"/>
      <c r="B117" s="89" t="s">
        <v>207</v>
      </c>
      <c r="C117" s="74"/>
      <c r="D117" s="75"/>
      <c r="E117" s="76"/>
      <c r="F117" s="77"/>
      <c r="G117" s="12"/>
    </row>
    <row r="118" spans="1:7" x14ac:dyDescent="0.35">
      <c r="A118" s="67" t="s">
        <v>192</v>
      </c>
      <c r="B118" s="68" t="s">
        <v>200</v>
      </c>
      <c r="C118" s="69">
        <v>7</v>
      </c>
      <c r="D118" s="70" t="s">
        <v>4</v>
      </c>
      <c r="E118" s="71">
        <v>15000</v>
      </c>
      <c r="F118" s="72">
        <f t="shared" si="13"/>
        <v>105000</v>
      </c>
    </row>
    <row r="119" spans="1:7" x14ac:dyDescent="0.35">
      <c r="A119" s="67" t="s">
        <v>193</v>
      </c>
      <c r="B119" s="9" t="s">
        <v>201</v>
      </c>
      <c r="C119" s="10">
        <v>14</v>
      </c>
      <c r="D119" s="8" t="s">
        <v>4</v>
      </c>
      <c r="E119" s="11">
        <v>35000</v>
      </c>
      <c r="F119" s="14">
        <f t="shared" si="13"/>
        <v>490000</v>
      </c>
    </row>
    <row r="120" spans="1:7" x14ac:dyDescent="0.35">
      <c r="A120" s="67" t="s">
        <v>194</v>
      </c>
      <c r="B120" s="9" t="s">
        <v>202</v>
      </c>
      <c r="C120" s="10">
        <v>46</v>
      </c>
      <c r="D120" s="8" t="s">
        <v>4</v>
      </c>
      <c r="E120" s="11">
        <v>12000</v>
      </c>
      <c r="F120" s="14">
        <f t="shared" si="13"/>
        <v>552000</v>
      </c>
    </row>
    <row r="121" spans="1:7" x14ac:dyDescent="0.35">
      <c r="A121" s="67" t="s">
        <v>210</v>
      </c>
      <c r="B121" s="9" t="s">
        <v>203</v>
      </c>
      <c r="C121" s="10">
        <v>150</v>
      </c>
      <c r="D121" s="8" t="s">
        <v>2</v>
      </c>
      <c r="E121" s="11">
        <v>3000</v>
      </c>
      <c r="F121" s="14">
        <f t="shared" si="13"/>
        <v>450000</v>
      </c>
    </row>
    <row r="122" spans="1:7" x14ac:dyDescent="0.35">
      <c r="A122" s="67" t="s">
        <v>211</v>
      </c>
      <c r="B122" s="78" t="s">
        <v>204</v>
      </c>
      <c r="C122" s="79">
        <v>130</v>
      </c>
      <c r="D122" s="80" t="s">
        <v>2</v>
      </c>
      <c r="E122" s="81">
        <v>1000</v>
      </c>
      <c r="F122" s="82">
        <f t="shared" si="13"/>
        <v>130000</v>
      </c>
    </row>
    <row r="123" spans="1:7" x14ac:dyDescent="0.35">
      <c r="A123" s="83"/>
      <c r="B123" s="84" t="s">
        <v>206</v>
      </c>
      <c r="C123" s="85"/>
      <c r="D123" s="86"/>
      <c r="E123" s="87"/>
      <c r="F123" s="88"/>
    </row>
    <row r="124" spans="1:7" x14ac:dyDescent="0.35">
      <c r="A124" s="67" t="s">
        <v>212</v>
      </c>
      <c r="B124" s="9" t="s">
        <v>208</v>
      </c>
      <c r="C124" s="79">
        <v>1</v>
      </c>
      <c r="D124" s="8" t="s">
        <v>4</v>
      </c>
      <c r="E124" s="81">
        <v>10000</v>
      </c>
      <c r="F124" s="72">
        <f t="shared" ref="F124:F132" si="14">C124*E124</f>
        <v>10000</v>
      </c>
    </row>
    <row r="125" spans="1:7" s="63" customFormat="1" x14ac:dyDescent="0.35">
      <c r="A125" s="67" t="s">
        <v>219</v>
      </c>
      <c r="B125" s="9" t="s">
        <v>209</v>
      </c>
      <c r="C125" s="10">
        <v>73</v>
      </c>
      <c r="D125" s="8" t="s">
        <v>4</v>
      </c>
      <c r="E125" s="11">
        <v>12500</v>
      </c>
      <c r="F125" s="14">
        <f t="shared" si="14"/>
        <v>912500</v>
      </c>
      <c r="G125" s="12"/>
    </row>
    <row r="126" spans="1:7" s="63" customFormat="1" ht="26.5" x14ac:dyDescent="0.35">
      <c r="A126" s="67" t="s">
        <v>220</v>
      </c>
      <c r="B126" s="9" t="s">
        <v>213</v>
      </c>
      <c r="C126" s="10">
        <v>72</v>
      </c>
      <c r="D126" s="8" t="s">
        <v>4</v>
      </c>
      <c r="E126" s="11">
        <v>36000</v>
      </c>
      <c r="F126" s="14">
        <f t="shared" si="14"/>
        <v>2592000</v>
      </c>
      <c r="G126" s="12"/>
    </row>
    <row r="127" spans="1:7" s="90" customFormat="1" x14ac:dyDescent="0.35">
      <c r="A127" s="67" t="s">
        <v>221</v>
      </c>
      <c r="B127" s="9" t="s">
        <v>214</v>
      </c>
      <c r="C127" s="10">
        <v>14</v>
      </c>
      <c r="D127" s="8" t="s">
        <v>4</v>
      </c>
      <c r="E127" s="11">
        <v>106000</v>
      </c>
      <c r="F127" s="14">
        <f t="shared" si="14"/>
        <v>1484000</v>
      </c>
      <c r="G127" s="12"/>
    </row>
    <row r="128" spans="1:7" s="90" customFormat="1" x14ac:dyDescent="0.35">
      <c r="A128" s="67" t="s">
        <v>222</v>
      </c>
      <c r="B128" s="9" t="s">
        <v>215</v>
      </c>
      <c r="C128" s="10">
        <v>16</v>
      </c>
      <c r="D128" s="8" t="s">
        <v>4</v>
      </c>
      <c r="E128" s="11">
        <v>180000</v>
      </c>
      <c r="F128" s="14">
        <f t="shared" si="14"/>
        <v>2880000</v>
      </c>
      <c r="G128" s="12"/>
    </row>
    <row r="129" spans="1:7" s="63" customFormat="1" x14ac:dyDescent="0.35">
      <c r="A129" s="67" t="s">
        <v>223</v>
      </c>
      <c r="B129" s="9" t="s">
        <v>216</v>
      </c>
      <c r="C129" s="10">
        <v>740</v>
      </c>
      <c r="D129" s="8" t="s">
        <v>3</v>
      </c>
      <c r="E129" s="11">
        <v>500</v>
      </c>
      <c r="F129" s="14">
        <f t="shared" si="14"/>
        <v>370000</v>
      </c>
      <c r="G129" s="12"/>
    </row>
    <row r="130" spans="1:7" s="63" customFormat="1" x14ac:dyDescent="0.35">
      <c r="A130" s="67" t="s">
        <v>224</v>
      </c>
      <c r="B130" s="9" t="s">
        <v>217</v>
      </c>
      <c r="C130" s="10">
        <v>130</v>
      </c>
      <c r="D130" s="8" t="s">
        <v>227</v>
      </c>
      <c r="E130" s="11">
        <v>1000</v>
      </c>
      <c r="F130" s="14">
        <f t="shared" si="14"/>
        <v>130000</v>
      </c>
      <c r="G130" s="12"/>
    </row>
    <row r="131" spans="1:7" s="91" customFormat="1" x14ac:dyDescent="0.35">
      <c r="A131" s="67" t="s">
        <v>225</v>
      </c>
      <c r="B131" s="9" t="s">
        <v>218</v>
      </c>
      <c r="C131" s="10">
        <v>20</v>
      </c>
      <c r="D131" s="8" t="s">
        <v>3</v>
      </c>
      <c r="E131" s="11">
        <v>37000</v>
      </c>
      <c r="F131" s="14">
        <f t="shared" si="14"/>
        <v>740000</v>
      </c>
      <c r="G131" s="12"/>
    </row>
    <row r="132" spans="1:7" s="91" customFormat="1" x14ac:dyDescent="0.35">
      <c r="A132" s="67" t="s">
        <v>226</v>
      </c>
      <c r="B132" s="9" t="s">
        <v>253</v>
      </c>
      <c r="C132" s="10">
        <v>160</v>
      </c>
      <c r="D132" s="8" t="s">
        <v>227</v>
      </c>
      <c r="E132" s="11">
        <v>10500</v>
      </c>
      <c r="F132" s="14">
        <f t="shared" si="14"/>
        <v>1680000</v>
      </c>
      <c r="G132" s="12"/>
    </row>
    <row r="133" spans="1:7" s="92" customFormat="1" x14ac:dyDescent="0.35">
      <c r="A133" s="67" t="s">
        <v>228</v>
      </c>
      <c r="B133" s="9" t="s">
        <v>229</v>
      </c>
      <c r="C133" s="10">
        <v>1</v>
      </c>
      <c r="D133" s="8" t="s">
        <v>30</v>
      </c>
      <c r="E133" s="11">
        <v>2000000</v>
      </c>
      <c r="F133" s="14">
        <f t="shared" ref="F133" si="15">C133*E133</f>
        <v>2000000</v>
      </c>
      <c r="G133" s="12"/>
    </row>
    <row r="134" spans="1:7" x14ac:dyDescent="0.35">
      <c r="A134" s="54" t="s">
        <v>195</v>
      </c>
      <c r="B134" s="55"/>
      <c r="C134" s="56"/>
      <c r="D134" s="57"/>
      <c r="E134" s="58"/>
      <c r="F134" s="59"/>
    </row>
    <row r="135" spans="1:7" x14ac:dyDescent="0.35">
      <c r="A135" s="94" t="s">
        <v>230</v>
      </c>
      <c r="B135" s="95" t="s">
        <v>201</v>
      </c>
      <c r="C135" s="96">
        <v>23</v>
      </c>
      <c r="D135" s="97" t="s">
        <v>4</v>
      </c>
      <c r="E135" s="96">
        <v>35000</v>
      </c>
      <c r="F135" s="98">
        <f t="shared" ref="F135" si="16">C135*E135</f>
        <v>805000</v>
      </c>
    </row>
    <row r="136" spans="1:7" x14ac:dyDescent="0.35">
      <c r="A136" s="94" t="s">
        <v>231</v>
      </c>
      <c r="B136" s="95" t="s">
        <v>214</v>
      </c>
      <c r="C136" s="96">
        <v>24</v>
      </c>
      <c r="D136" s="97" t="s">
        <v>4</v>
      </c>
      <c r="E136" s="96">
        <v>106000</v>
      </c>
      <c r="F136" s="98">
        <f t="shared" ref="F136:F138" si="17">C136*E136</f>
        <v>2544000</v>
      </c>
    </row>
    <row r="137" spans="1:7" x14ac:dyDescent="0.35">
      <c r="A137" s="94" t="s">
        <v>232</v>
      </c>
      <c r="B137" s="95" t="s">
        <v>216</v>
      </c>
      <c r="C137" s="96">
        <v>460</v>
      </c>
      <c r="D137" s="97" t="s">
        <v>3</v>
      </c>
      <c r="E137" s="96">
        <v>500</v>
      </c>
      <c r="F137" s="98">
        <f t="shared" si="17"/>
        <v>230000</v>
      </c>
    </row>
    <row r="138" spans="1:7" x14ac:dyDescent="0.35">
      <c r="A138" s="94" t="s">
        <v>233</v>
      </c>
      <c r="B138" s="95" t="s">
        <v>217</v>
      </c>
      <c r="C138" s="96">
        <v>130</v>
      </c>
      <c r="D138" s="97" t="s">
        <v>227</v>
      </c>
      <c r="E138" s="96">
        <v>1000</v>
      </c>
      <c r="F138" s="98">
        <f t="shared" si="17"/>
        <v>130000</v>
      </c>
    </row>
    <row r="139" spans="1:7" s="93" customFormat="1" x14ac:dyDescent="0.35">
      <c r="A139" s="94" t="s">
        <v>234</v>
      </c>
      <c r="B139" s="95" t="s">
        <v>229</v>
      </c>
      <c r="C139" s="96">
        <v>1</v>
      </c>
      <c r="D139" s="97" t="s">
        <v>30</v>
      </c>
      <c r="E139" s="96">
        <v>500000</v>
      </c>
      <c r="F139" s="98">
        <f t="shared" ref="F139" si="18">C139*E139</f>
        <v>500000</v>
      </c>
      <c r="G139" s="104">
        <f>SUM(F135:F139)</f>
        <v>4209000</v>
      </c>
    </row>
    <row r="140" spans="1:7" x14ac:dyDescent="0.35">
      <c r="A140" s="54" t="s">
        <v>196</v>
      </c>
      <c r="B140" s="55"/>
      <c r="C140" s="56"/>
      <c r="D140" s="57"/>
      <c r="E140" s="58"/>
      <c r="F140" s="59"/>
    </row>
    <row r="141" spans="1:7" x14ac:dyDescent="0.35">
      <c r="A141" s="94" t="s">
        <v>235</v>
      </c>
      <c r="B141" s="95" t="s">
        <v>197</v>
      </c>
      <c r="C141" s="96">
        <v>5</v>
      </c>
      <c r="D141" s="97" t="s">
        <v>0</v>
      </c>
      <c r="E141" s="96">
        <v>132000</v>
      </c>
      <c r="F141" s="98">
        <f t="shared" ref="F141:F151" si="19">C141*E141</f>
        <v>660000</v>
      </c>
    </row>
    <row r="142" spans="1:7" x14ac:dyDescent="0.35">
      <c r="A142" s="94" t="s">
        <v>236</v>
      </c>
      <c r="B142" s="95" t="s">
        <v>198</v>
      </c>
      <c r="C142" s="96">
        <v>5</v>
      </c>
      <c r="D142" s="97" t="s">
        <v>0</v>
      </c>
      <c r="E142" s="96">
        <v>50000</v>
      </c>
      <c r="F142" s="98">
        <f t="shared" si="19"/>
        <v>250000</v>
      </c>
    </row>
    <row r="143" spans="1:7" x14ac:dyDescent="0.35">
      <c r="A143" s="94" t="s">
        <v>237</v>
      </c>
      <c r="B143" s="99" t="s">
        <v>200</v>
      </c>
      <c r="C143" s="100">
        <v>18</v>
      </c>
      <c r="D143" s="101" t="s">
        <v>4</v>
      </c>
      <c r="E143" s="100">
        <v>15000</v>
      </c>
      <c r="F143" s="102">
        <f t="shared" si="19"/>
        <v>270000</v>
      </c>
    </row>
    <row r="144" spans="1:7" s="93" customFormat="1" x14ac:dyDescent="0.35">
      <c r="A144" s="94" t="s">
        <v>238</v>
      </c>
      <c r="B144" s="95" t="s">
        <v>202</v>
      </c>
      <c r="C144" s="96">
        <v>10</v>
      </c>
      <c r="D144" s="97" t="s">
        <v>4</v>
      </c>
      <c r="E144" s="96">
        <v>12000</v>
      </c>
      <c r="F144" s="98">
        <f t="shared" si="19"/>
        <v>120000</v>
      </c>
      <c r="G144" s="12"/>
    </row>
    <row r="145" spans="1:7" s="93" customFormat="1" x14ac:dyDescent="0.35">
      <c r="A145" s="94" t="s">
        <v>239</v>
      </c>
      <c r="B145" s="95" t="s">
        <v>208</v>
      </c>
      <c r="C145" s="103">
        <v>0.5</v>
      </c>
      <c r="D145" s="97" t="s">
        <v>4</v>
      </c>
      <c r="E145" s="103">
        <v>10000</v>
      </c>
      <c r="F145" s="102">
        <f t="shared" si="19"/>
        <v>5000</v>
      </c>
      <c r="G145" s="12"/>
    </row>
    <row r="146" spans="1:7" x14ac:dyDescent="0.35">
      <c r="A146" s="94" t="s">
        <v>240</v>
      </c>
      <c r="B146" s="95" t="s">
        <v>209</v>
      </c>
      <c r="C146" s="96">
        <v>2</v>
      </c>
      <c r="D146" s="97" t="s">
        <v>4</v>
      </c>
      <c r="E146" s="96">
        <v>12500</v>
      </c>
      <c r="F146" s="98">
        <f t="shared" si="19"/>
        <v>25000</v>
      </c>
    </row>
    <row r="147" spans="1:7" s="93" customFormat="1" ht="26.5" x14ac:dyDescent="0.35">
      <c r="A147" s="94" t="s">
        <v>241</v>
      </c>
      <c r="B147" s="95" t="s">
        <v>213</v>
      </c>
      <c r="C147" s="96">
        <v>11</v>
      </c>
      <c r="D147" s="97" t="s">
        <v>4</v>
      </c>
      <c r="E147" s="96">
        <v>36000</v>
      </c>
      <c r="F147" s="98">
        <f t="shared" si="19"/>
        <v>396000</v>
      </c>
      <c r="G147" s="12"/>
    </row>
    <row r="148" spans="1:7" s="93" customFormat="1" x14ac:dyDescent="0.35">
      <c r="A148" s="94" t="s">
        <v>242</v>
      </c>
      <c r="B148" s="95" t="s">
        <v>215</v>
      </c>
      <c r="C148" s="96">
        <v>16</v>
      </c>
      <c r="D148" s="97" t="s">
        <v>4</v>
      </c>
      <c r="E148" s="96">
        <v>180000</v>
      </c>
      <c r="F148" s="98">
        <f t="shared" si="19"/>
        <v>2880000</v>
      </c>
      <c r="G148" s="12"/>
    </row>
    <row r="149" spans="1:7" s="93" customFormat="1" x14ac:dyDescent="0.35">
      <c r="A149" s="94" t="s">
        <v>243</v>
      </c>
      <c r="B149" s="95" t="s">
        <v>216</v>
      </c>
      <c r="C149" s="96">
        <v>450</v>
      </c>
      <c r="D149" s="97" t="s">
        <v>3</v>
      </c>
      <c r="E149" s="96">
        <v>500</v>
      </c>
      <c r="F149" s="98">
        <f t="shared" si="19"/>
        <v>225000</v>
      </c>
      <c r="G149" s="12"/>
    </row>
    <row r="150" spans="1:7" s="93" customFormat="1" x14ac:dyDescent="0.35">
      <c r="A150" s="94" t="s">
        <v>244</v>
      </c>
      <c r="B150" s="95" t="s">
        <v>218</v>
      </c>
      <c r="C150" s="96">
        <v>10</v>
      </c>
      <c r="D150" s="97" t="s">
        <v>3</v>
      </c>
      <c r="E150" s="96">
        <v>37000</v>
      </c>
      <c r="F150" s="98">
        <f t="shared" si="19"/>
        <v>370000</v>
      </c>
      <c r="G150" s="12"/>
    </row>
    <row r="151" spans="1:7" s="93" customFormat="1" x14ac:dyDescent="0.35">
      <c r="A151" s="94" t="s">
        <v>245</v>
      </c>
      <c r="B151" s="95" t="s">
        <v>229</v>
      </c>
      <c r="C151" s="96">
        <v>1</v>
      </c>
      <c r="D151" s="97" t="s">
        <v>30</v>
      </c>
      <c r="E151" s="96">
        <v>500000</v>
      </c>
      <c r="F151" s="98">
        <f t="shared" si="19"/>
        <v>500000</v>
      </c>
      <c r="G151" s="104">
        <f>SUM(F141:F151)</f>
        <v>5701000</v>
      </c>
    </row>
    <row r="152" spans="1:7" x14ac:dyDescent="0.35">
      <c r="A152" s="1"/>
      <c r="B152" s="22" t="s">
        <v>246</v>
      </c>
      <c r="C152" s="23"/>
      <c r="D152" s="24"/>
      <c r="E152" s="25"/>
      <c r="F152" s="53">
        <f>SUM(F114:F151)</f>
        <v>26105500</v>
      </c>
    </row>
    <row r="155" spans="1:7" x14ac:dyDescent="0.35">
      <c r="A155" s="49" t="s">
        <v>248</v>
      </c>
      <c r="B155" s="49" t="s">
        <v>255</v>
      </c>
      <c r="C155" s="50"/>
      <c r="D155" s="51"/>
      <c r="E155" s="52"/>
      <c r="F155" s="50"/>
    </row>
    <row r="156" spans="1:7" ht="104.5" x14ac:dyDescent="0.35">
      <c r="A156" s="106" t="s">
        <v>249</v>
      </c>
      <c r="B156" s="107" t="s">
        <v>272</v>
      </c>
      <c r="C156" s="11">
        <v>1</v>
      </c>
      <c r="D156" s="108" t="s">
        <v>30</v>
      </c>
      <c r="E156" s="11">
        <v>28000000</v>
      </c>
      <c r="F156" s="109">
        <f t="shared" ref="F156:F158" si="20">C156*E156</f>
        <v>28000000</v>
      </c>
    </row>
    <row r="157" spans="1:7" s="93" customFormat="1" x14ac:dyDescent="0.35">
      <c r="A157" s="106" t="s">
        <v>251</v>
      </c>
      <c r="B157" s="107" t="s">
        <v>256</v>
      </c>
      <c r="C157" s="11">
        <v>1</v>
      </c>
      <c r="D157" s="108" t="s">
        <v>30</v>
      </c>
      <c r="E157" s="11">
        <v>3000000</v>
      </c>
      <c r="F157" s="109">
        <f t="shared" si="20"/>
        <v>3000000</v>
      </c>
      <c r="G157" s="12"/>
    </row>
    <row r="158" spans="1:7" s="93" customFormat="1" ht="143.5" x14ac:dyDescent="0.35">
      <c r="A158" s="106" t="s">
        <v>252</v>
      </c>
      <c r="B158" s="107" t="s">
        <v>257</v>
      </c>
      <c r="C158" s="11">
        <v>1</v>
      </c>
      <c r="D158" s="108" t="s">
        <v>30</v>
      </c>
      <c r="E158" s="11">
        <v>22000000</v>
      </c>
      <c r="F158" s="109">
        <f t="shared" si="20"/>
        <v>22000000</v>
      </c>
      <c r="G158" s="12"/>
    </row>
    <row r="159" spans="1:7" x14ac:dyDescent="0.35">
      <c r="A159" s="1"/>
      <c r="B159" s="22" t="s">
        <v>250</v>
      </c>
      <c r="C159" s="23"/>
      <c r="D159" s="24"/>
      <c r="E159" s="25"/>
      <c r="F159" s="53">
        <f>SUM(F156:F158)</f>
        <v>53000000</v>
      </c>
    </row>
    <row r="161" spans="1:7" s="93" customFormat="1" x14ac:dyDescent="0.35">
      <c r="D161" s="6"/>
      <c r="E161" s="6"/>
      <c r="G161" s="12"/>
    </row>
    <row r="164" spans="1:7" ht="18.5" x14ac:dyDescent="0.45">
      <c r="A164" s="40" t="s">
        <v>182</v>
      </c>
      <c r="B164" s="40"/>
      <c r="C164" s="40"/>
      <c r="D164" s="40"/>
      <c r="E164" s="40"/>
      <c r="F164" s="40"/>
    </row>
    <row r="166" spans="1:7" x14ac:dyDescent="0.35">
      <c r="B166" s="110" t="s">
        <v>258</v>
      </c>
      <c r="C166" s="111"/>
      <c r="D166" s="111"/>
      <c r="E166" s="111"/>
      <c r="F166" s="111"/>
    </row>
    <row r="167" spans="1:7" x14ac:dyDescent="0.35">
      <c r="B167" s="5" t="s">
        <v>259</v>
      </c>
    </row>
    <row r="168" spans="1:7" x14ac:dyDescent="0.35">
      <c r="B168" s="105">
        <v>44410</v>
      </c>
    </row>
    <row r="172" spans="1:7" x14ac:dyDescent="0.35">
      <c r="D172" s="5"/>
      <c r="E172" s="5"/>
    </row>
    <row r="175" spans="1:7" x14ac:dyDescent="0.35">
      <c r="A175" s="19" t="s">
        <v>7</v>
      </c>
      <c r="B175" s="19" t="s">
        <v>78</v>
      </c>
      <c r="C175" s="16"/>
      <c r="D175" s="17"/>
      <c r="E175" s="18"/>
      <c r="F175" s="26">
        <f>F22</f>
        <v>58595250</v>
      </c>
    </row>
    <row r="176" spans="1:7" x14ac:dyDescent="0.35">
      <c r="F176" s="12"/>
    </row>
    <row r="177" spans="1:9" x14ac:dyDescent="0.35">
      <c r="A177" s="19" t="s">
        <v>8</v>
      </c>
      <c r="B177" s="19" t="s">
        <v>79</v>
      </c>
      <c r="C177" s="16"/>
      <c r="D177" s="17"/>
      <c r="E177" s="18"/>
      <c r="F177" s="26">
        <f>F33</f>
        <v>119995000</v>
      </c>
    </row>
    <row r="178" spans="1:9" x14ac:dyDescent="0.35">
      <c r="F178" s="12"/>
    </row>
    <row r="179" spans="1:9" x14ac:dyDescent="0.35">
      <c r="A179" s="19" t="s">
        <v>9</v>
      </c>
      <c r="B179" s="19" t="s">
        <v>80</v>
      </c>
      <c r="C179" s="16"/>
      <c r="D179" s="17"/>
      <c r="E179" s="18"/>
      <c r="F179" s="26">
        <f>F52</f>
        <v>72625000</v>
      </c>
    </row>
    <row r="180" spans="1:9" x14ac:dyDescent="0.35">
      <c r="F180" s="12"/>
    </row>
    <row r="181" spans="1:9" x14ac:dyDescent="0.35">
      <c r="A181" s="19" t="s">
        <v>10</v>
      </c>
      <c r="B181" s="19" t="s">
        <v>81</v>
      </c>
      <c r="C181" s="16"/>
      <c r="D181" s="17"/>
      <c r="E181" s="18"/>
      <c r="F181" s="26">
        <f>F90</f>
        <v>87759500</v>
      </c>
    </row>
    <row r="182" spans="1:9" x14ac:dyDescent="0.35">
      <c r="F182" s="12"/>
    </row>
    <row r="183" spans="1:9" x14ac:dyDescent="0.35">
      <c r="A183" s="19" t="s">
        <v>11</v>
      </c>
      <c r="B183" s="19" t="s">
        <v>82</v>
      </c>
      <c r="C183" s="16"/>
      <c r="D183" s="17"/>
      <c r="E183" s="18"/>
      <c r="F183" s="26">
        <f>F99</f>
        <v>51820000</v>
      </c>
    </row>
    <row r="185" spans="1:9" x14ac:dyDescent="0.35">
      <c r="A185" s="49" t="s">
        <v>183</v>
      </c>
      <c r="B185" s="49" t="s">
        <v>187</v>
      </c>
      <c r="C185" s="50"/>
      <c r="D185" s="51"/>
      <c r="E185" s="52"/>
      <c r="F185" s="53">
        <f>F109</f>
        <v>13000000</v>
      </c>
    </row>
    <row r="187" spans="1:9" s="93" customFormat="1" x14ac:dyDescent="0.35">
      <c r="A187" s="49" t="s">
        <v>188</v>
      </c>
      <c r="B187" s="49" t="s">
        <v>254</v>
      </c>
      <c r="C187" s="50"/>
      <c r="D187" s="51"/>
      <c r="E187" s="52"/>
      <c r="F187" s="53">
        <f>F152</f>
        <v>26105500</v>
      </c>
      <c r="G187" s="12"/>
    </row>
    <row r="188" spans="1:9" s="93" customFormat="1" x14ac:dyDescent="0.35">
      <c r="D188" s="6"/>
      <c r="E188" s="6"/>
      <c r="G188" s="12"/>
    </row>
    <row r="189" spans="1:9" x14ac:dyDescent="0.35">
      <c r="A189" s="49" t="s">
        <v>248</v>
      </c>
      <c r="B189" s="49" t="s">
        <v>255</v>
      </c>
      <c r="C189" s="50"/>
      <c r="D189" s="51"/>
      <c r="E189" s="52"/>
      <c r="F189" s="53">
        <f>F159</f>
        <v>53000000</v>
      </c>
    </row>
    <row r="190" spans="1:9" ht="15" thickBot="1" x14ac:dyDescent="0.4"/>
    <row r="191" spans="1:9" ht="24.5" customHeight="1" thickBot="1" x14ac:dyDescent="0.4">
      <c r="A191" s="31"/>
      <c r="B191" s="32" t="s">
        <v>181</v>
      </c>
      <c r="C191" s="31"/>
      <c r="D191" s="33"/>
      <c r="E191" s="33"/>
      <c r="F191" s="34">
        <f>SUM(F175:F189)</f>
        <v>482900250</v>
      </c>
      <c r="H191" s="37" t="s">
        <v>168</v>
      </c>
    </row>
    <row r="192" spans="1:9" x14ac:dyDescent="0.35">
      <c r="B192" s="29" t="s">
        <v>83</v>
      </c>
      <c r="E192" s="28">
        <f>F191*1.27</f>
        <v>613283317.5</v>
      </c>
      <c r="H192" s="38">
        <f>F191/7800</f>
        <v>61910.288461538461</v>
      </c>
      <c r="I192" s="5" t="s">
        <v>169</v>
      </c>
    </row>
    <row r="193" spans="8:8" x14ac:dyDescent="0.35">
      <c r="H193" s="37"/>
    </row>
    <row r="194" spans="8:8" x14ac:dyDescent="0.35">
      <c r="H194" s="39"/>
    </row>
  </sheetData>
  <mergeCells count="4">
    <mergeCell ref="B2:F2"/>
    <mergeCell ref="B166:F166"/>
    <mergeCell ref="B7:F7"/>
    <mergeCell ref="B6:F6"/>
  </mergeCells>
  <phoneticPr fontId="40" type="noConversion"/>
  <pageMargins left="0.39370078740157483" right="0.39370078740157483" top="0.59055118110236227" bottom="0.39370078740157483" header="0.31496062992125984" footer="0.31496062992125984"/>
  <pageSetup paperSize="9" scale="96" orientation="portrait" r:id="rId1"/>
  <headerFooter>
    <oddHeader>&amp;L&amp;8&amp;K00-043BUDAPEST, KLAUZÁL TÉRI PARK RENDEZÉSE&amp;R&amp;8&amp;K00-044 KÖZTERÜLET-ALAKÍTÁSI TERVI SZINT</oddHeader>
    <oddFooter>&amp;R&amp;8&amp;K00-034&amp;P</oddFooter>
  </headerFooter>
  <rowBreaks count="2" manualBreakCount="2">
    <brk id="84" max="5" man="1"/>
    <brk id="12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52"/>
  <sheetViews>
    <sheetView topLeftCell="A16" zoomScale="55" zoomScaleNormal="55" workbookViewId="0">
      <selection activeCell="K41" sqref="K41"/>
    </sheetView>
  </sheetViews>
  <sheetFormatPr defaultRowHeight="14.5" x14ac:dyDescent="0.35"/>
  <cols>
    <col min="1" max="1" width="12.26953125" customWidth="1"/>
    <col min="2" max="2" width="36.36328125" customWidth="1"/>
    <col min="3" max="3" width="17.36328125" style="21" customWidth="1"/>
    <col min="5" max="5" width="11.7265625" customWidth="1"/>
    <col min="6" max="6" width="15.6328125" customWidth="1"/>
    <col min="8" max="8" width="12" customWidth="1"/>
  </cols>
  <sheetData>
    <row r="3" spans="1:3" x14ac:dyDescent="0.35">
      <c r="A3" t="s">
        <v>14</v>
      </c>
    </row>
    <row r="4" spans="1:3" ht="29" x14ac:dyDescent="0.35">
      <c r="B4" s="20" t="s">
        <v>15</v>
      </c>
      <c r="C4" s="21">
        <v>5700000</v>
      </c>
    </row>
    <row r="5" spans="1:3" ht="29" x14ac:dyDescent="0.35">
      <c r="B5" s="20" t="s">
        <v>16</v>
      </c>
      <c r="C5" s="21">
        <v>5200000</v>
      </c>
    </row>
    <row r="6" spans="1:3" ht="29" x14ac:dyDescent="0.35">
      <c r="B6" s="20" t="s">
        <v>17</v>
      </c>
      <c r="C6" s="21">
        <v>6600000</v>
      </c>
    </row>
    <row r="7" spans="1:3" ht="29" x14ac:dyDescent="0.35">
      <c r="B7" s="20" t="s">
        <v>18</v>
      </c>
      <c r="C7" s="21">
        <v>6000000</v>
      </c>
    </row>
    <row r="8" spans="1:3" ht="29" x14ac:dyDescent="0.35">
      <c r="B8" s="20" t="s">
        <v>19</v>
      </c>
    </row>
    <row r="9" spans="1:3" ht="29" x14ac:dyDescent="0.35">
      <c r="B9" s="20" t="s">
        <v>20</v>
      </c>
      <c r="C9" s="21">
        <v>6600000</v>
      </c>
    </row>
    <row r="11" spans="1:3" ht="29" x14ac:dyDescent="0.35">
      <c r="B11" s="20" t="s">
        <v>116</v>
      </c>
      <c r="C11" s="21">
        <v>3200000</v>
      </c>
    </row>
    <row r="13" spans="1:3" ht="29" x14ac:dyDescent="0.35">
      <c r="B13" s="20" t="s">
        <v>118</v>
      </c>
      <c r="C13" s="21">
        <v>8800000</v>
      </c>
    </row>
    <row r="16" spans="1:3" x14ac:dyDescent="0.35">
      <c r="C16" s="21">
        <f>SUM(C4:C15)</f>
        <v>42100000</v>
      </c>
    </row>
    <row r="23" spans="1:6" ht="165" customHeight="1" x14ac:dyDescent="0.35">
      <c r="B23" s="9" t="s">
        <v>112</v>
      </c>
      <c r="C23" s="10">
        <v>1</v>
      </c>
      <c r="D23" s="8" t="s">
        <v>0</v>
      </c>
      <c r="E23" s="10">
        <f>6600000*1.25</f>
        <v>8250000</v>
      </c>
      <c r="F23" s="14">
        <f>C23*E23</f>
        <v>8250000</v>
      </c>
    </row>
    <row r="24" spans="1:6" ht="163.5" customHeight="1" x14ac:dyDescent="0.35">
      <c r="B24" s="9" t="s">
        <v>113</v>
      </c>
      <c r="C24" s="10">
        <v>1</v>
      </c>
      <c r="D24" s="8" t="s">
        <v>0</v>
      </c>
      <c r="E24" s="10">
        <f>5900000*1.25</f>
        <v>7375000</v>
      </c>
      <c r="F24" s="14">
        <f>C24*E24</f>
        <v>7375000</v>
      </c>
    </row>
    <row r="32" spans="1:6" ht="21" x14ac:dyDescent="0.5">
      <c r="A32" s="48" t="s">
        <v>170</v>
      </c>
    </row>
    <row r="33" spans="1:8" x14ac:dyDescent="0.35">
      <c r="A33" s="22"/>
      <c r="B33" s="22" t="s">
        <v>61</v>
      </c>
      <c r="C33" s="23"/>
      <c r="D33" s="24"/>
      <c r="E33" s="25"/>
      <c r="F33" s="23"/>
      <c r="G33" s="12"/>
      <c r="H33" s="5"/>
    </row>
    <row r="34" spans="1:8" x14ac:dyDescent="0.35">
      <c r="A34" s="41"/>
      <c r="B34" s="42"/>
      <c r="C34" s="43"/>
      <c r="D34" s="44"/>
      <c r="E34" s="43"/>
      <c r="F34" s="45"/>
      <c r="G34" s="12"/>
      <c r="H34" s="5"/>
    </row>
    <row r="35" spans="1:8" ht="65.5" x14ac:dyDescent="0.35">
      <c r="A35" s="41"/>
      <c r="B35" s="42" t="s">
        <v>178</v>
      </c>
      <c r="C35" s="43">
        <v>1</v>
      </c>
      <c r="D35" s="44" t="s">
        <v>0</v>
      </c>
      <c r="E35" s="43">
        <f>7200000*1.25</f>
        <v>9000000</v>
      </c>
      <c r="F35" s="45">
        <f t="shared" ref="F35" si="0">C35*E35</f>
        <v>9000000</v>
      </c>
      <c r="G35" s="12"/>
      <c r="H35" s="5"/>
    </row>
    <row r="36" spans="1:8" ht="52.5" x14ac:dyDescent="0.35">
      <c r="A36" s="41"/>
      <c r="B36" s="42" t="s">
        <v>175</v>
      </c>
      <c r="C36" s="43">
        <v>1</v>
      </c>
      <c r="D36" s="44" t="s">
        <v>0</v>
      </c>
      <c r="E36" s="43">
        <f>5200000*1.25</f>
        <v>6500000</v>
      </c>
      <c r="F36" s="45">
        <f t="shared" ref="F36:F51" si="1">C36*E36</f>
        <v>6500000</v>
      </c>
      <c r="G36" s="12"/>
      <c r="H36" s="5"/>
    </row>
    <row r="37" spans="1:8" s="5" customFormat="1" ht="39.5" x14ac:dyDescent="0.35">
      <c r="A37" s="41"/>
      <c r="B37" s="42" t="s">
        <v>179</v>
      </c>
      <c r="C37" s="43">
        <v>1</v>
      </c>
      <c r="D37" s="44" t="s">
        <v>0</v>
      </c>
      <c r="E37" s="43">
        <f>7000000*1.25</f>
        <v>8750000</v>
      </c>
      <c r="F37" s="45">
        <f t="shared" ref="F37:F38" si="2">C37*E37</f>
        <v>8750000</v>
      </c>
      <c r="G37" s="12"/>
    </row>
    <row r="38" spans="1:8" s="5" customFormat="1" ht="39.5" x14ac:dyDescent="0.35">
      <c r="A38" s="41"/>
      <c r="B38" s="42" t="s">
        <v>180</v>
      </c>
      <c r="C38" s="43">
        <v>1</v>
      </c>
      <c r="D38" s="44" t="s">
        <v>0</v>
      </c>
      <c r="E38" s="43">
        <f>4400000*1.25</f>
        <v>5500000</v>
      </c>
      <c r="F38" s="45">
        <f t="shared" si="2"/>
        <v>5500000</v>
      </c>
      <c r="G38" s="12"/>
    </row>
    <row r="39" spans="1:8" ht="143.5" x14ac:dyDescent="0.35">
      <c r="A39" s="41"/>
      <c r="B39" s="42" t="s">
        <v>176</v>
      </c>
      <c r="C39" s="43">
        <v>1</v>
      </c>
      <c r="D39" s="44" t="s">
        <v>0</v>
      </c>
      <c r="E39" s="43">
        <f>3800000*1.2</f>
        <v>4560000</v>
      </c>
      <c r="F39" s="45">
        <f t="shared" si="1"/>
        <v>4560000</v>
      </c>
      <c r="G39" s="12"/>
      <c r="H39" s="5"/>
    </row>
    <row r="40" spans="1:8" s="5" customFormat="1" ht="117.5" x14ac:dyDescent="0.35">
      <c r="A40" s="41"/>
      <c r="B40" s="42" t="s">
        <v>177</v>
      </c>
      <c r="C40" s="43">
        <v>1</v>
      </c>
      <c r="D40" s="44" t="s">
        <v>0</v>
      </c>
      <c r="E40" s="43">
        <f>800000*1.25</f>
        <v>1000000</v>
      </c>
      <c r="F40" s="45">
        <f t="shared" ref="F40" si="3">C40*E40</f>
        <v>1000000</v>
      </c>
      <c r="G40" s="12"/>
    </row>
    <row r="41" spans="1:8" ht="143.5" x14ac:dyDescent="0.35">
      <c r="A41" s="41"/>
      <c r="B41" s="42" t="s">
        <v>171</v>
      </c>
      <c r="C41" s="43">
        <v>1</v>
      </c>
      <c r="D41" s="44" t="s">
        <v>0</v>
      </c>
      <c r="E41" s="43">
        <f>(1600000)*1.25</f>
        <v>2000000</v>
      </c>
      <c r="F41" s="45">
        <f t="shared" si="1"/>
        <v>2000000</v>
      </c>
      <c r="G41" s="12"/>
      <c r="H41" s="5"/>
    </row>
    <row r="42" spans="1:8" ht="143.5" x14ac:dyDescent="0.35">
      <c r="A42" s="41"/>
      <c r="B42" s="42" t="s">
        <v>172</v>
      </c>
      <c r="C42" s="43">
        <v>1</v>
      </c>
      <c r="D42" s="44" t="s">
        <v>0</v>
      </c>
      <c r="E42" s="43">
        <f>(1600000)*1.25</f>
        <v>2000000</v>
      </c>
      <c r="F42" s="45">
        <f t="shared" si="1"/>
        <v>2000000</v>
      </c>
      <c r="G42" s="12"/>
      <c r="H42" s="5"/>
    </row>
    <row r="43" spans="1:8" ht="143.5" x14ac:dyDescent="0.35">
      <c r="A43" s="41"/>
      <c r="B43" s="42" t="s">
        <v>173</v>
      </c>
      <c r="C43" s="43">
        <v>1</v>
      </c>
      <c r="D43" s="44" t="s">
        <v>0</v>
      </c>
      <c r="E43" s="43">
        <f>(760000+50000+50000)*1.25</f>
        <v>1075000</v>
      </c>
      <c r="F43" s="45">
        <f t="shared" si="1"/>
        <v>1075000</v>
      </c>
      <c r="G43" s="12"/>
      <c r="H43" s="5"/>
    </row>
    <row r="44" spans="1:8" ht="117.5" x14ac:dyDescent="0.35">
      <c r="A44" s="41"/>
      <c r="B44" s="46" t="s">
        <v>123</v>
      </c>
      <c r="C44" s="43">
        <v>1</v>
      </c>
      <c r="D44" s="44" t="s">
        <v>0</v>
      </c>
      <c r="E44" s="43">
        <v>2600000</v>
      </c>
      <c r="F44" s="45">
        <f t="shared" si="1"/>
        <v>2600000</v>
      </c>
      <c r="G44" s="13"/>
      <c r="H44" s="7"/>
    </row>
    <row r="45" spans="1:8" ht="117.5" x14ac:dyDescent="0.35">
      <c r="A45" s="41"/>
      <c r="B45" s="46" t="s">
        <v>124</v>
      </c>
      <c r="C45" s="43">
        <v>1</v>
      </c>
      <c r="D45" s="44" t="s">
        <v>0</v>
      </c>
      <c r="E45" s="43">
        <v>1800000</v>
      </c>
      <c r="F45" s="45">
        <f t="shared" si="1"/>
        <v>1800000</v>
      </c>
      <c r="G45" s="13"/>
      <c r="H45" s="7"/>
    </row>
    <row r="46" spans="1:8" ht="117.5" x14ac:dyDescent="0.35">
      <c r="A46" s="41"/>
      <c r="B46" s="42" t="s">
        <v>110</v>
      </c>
      <c r="C46" s="43">
        <v>2</v>
      </c>
      <c r="D46" s="44" t="s">
        <v>0</v>
      </c>
      <c r="E46" s="43">
        <f>1700000*1.2</f>
        <v>2040000</v>
      </c>
      <c r="F46" s="45">
        <f t="shared" si="1"/>
        <v>4080000</v>
      </c>
      <c r="G46" s="13"/>
      <c r="H46" s="7"/>
    </row>
    <row r="47" spans="1:8" ht="91.5" x14ac:dyDescent="0.35">
      <c r="A47" s="41"/>
      <c r="B47" s="42" t="s">
        <v>125</v>
      </c>
      <c r="C47" s="43">
        <v>4</v>
      </c>
      <c r="D47" s="44" t="s">
        <v>0</v>
      </c>
      <c r="E47" s="43">
        <f>460000*1.2</f>
        <v>552000</v>
      </c>
      <c r="F47" s="45">
        <f t="shared" si="1"/>
        <v>2208000</v>
      </c>
      <c r="G47" s="13"/>
      <c r="H47" s="7"/>
    </row>
    <row r="48" spans="1:8" ht="104.5" x14ac:dyDescent="0.35">
      <c r="A48" s="41"/>
      <c r="B48" s="42" t="s">
        <v>174</v>
      </c>
      <c r="C48" s="43">
        <v>1</v>
      </c>
      <c r="D48" s="44" t="s">
        <v>0</v>
      </c>
      <c r="E48" s="43">
        <f>950000*1.2</f>
        <v>1140000</v>
      </c>
      <c r="F48" s="45">
        <f t="shared" si="1"/>
        <v>1140000</v>
      </c>
      <c r="G48" s="13"/>
      <c r="H48" s="7"/>
    </row>
    <row r="49" spans="1:8" ht="91.5" x14ac:dyDescent="0.35">
      <c r="A49" s="41"/>
      <c r="B49" s="42" t="s">
        <v>127</v>
      </c>
      <c r="C49" s="43">
        <v>1</v>
      </c>
      <c r="D49" s="44" t="s">
        <v>0</v>
      </c>
      <c r="E49" s="43">
        <f>2500000*1.2</f>
        <v>3000000</v>
      </c>
      <c r="F49" s="45">
        <f t="shared" si="1"/>
        <v>3000000</v>
      </c>
      <c r="G49" s="13"/>
      <c r="H49" s="7"/>
    </row>
    <row r="50" spans="1:8" ht="91.5" x14ac:dyDescent="0.35">
      <c r="A50" s="41"/>
      <c r="B50" s="42" t="s">
        <v>128</v>
      </c>
      <c r="C50" s="43">
        <v>1</v>
      </c>
      <c r="D50" s="44" t="s">
        <v>0</v>
      </c>
      <c r="E50" s="43">
        <f>1500000*1.2</f>
        <v>1800000</v>
      </c>
      <c r="F50" s="45">
        <f t="shared" si="1"/>
        <v>1800000</v>
      </c>
      <c r="G50" s="13"/>
      <c r="H50" s="36"/>
    </row>
    <row r="51" spans="1:8" ht="79" thickBot="1" x14ac:dyDescent="0.4">
      <c r="A51" s="41"/>
      <c r="B51" s="46" t="s">
        <v>107</v>
      </c>
      <c r="C51" s="43">
        <v>3</v>
      </c>
      <c r="D51" s="44" t="s">
        <v>0</v>
      </c>
      <c r="E51" s="43">
        <v>450000</v>
      </c>
      <c r="F51" s="45">
        <f t="shared" si="1"/>
        <v>1350000</v>
      </c>
      <c r="G51" s="7"/>
      <c r="H51" s="7"/>
    </row>
    <row r="52" spans="1:8" ht="104.5" thickBot="1" x14ac:dyDescent="0.4">
      <c r="A52" s="41"/>
      <c r="B52" s="47" t="s">
        <v>106</v>
      </c>
      <c r="C52" s="43">
        <v>16</v>
      </c>
      <c r="D52" s="44" t="s">
        <v>0</v>
      </c>
      <c r="E52" s="43">
        <v>250000</v>
      </c>
      <c r="F52" s="45">
        <f>C52*E52</f>
        <v>4000000</v>
      </c>
      <c r="G52" s="7"/>
      <c r="H52" s="35">
        <f>SUM(F34:F52)</f>
        <v>62363000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Klauz_KAT</vt:lpstr>
      <vt:lpstr>jatszoszerek</vt:lpstr>
      <vt:lpstr>Klauz_KAT!Nyomtatási_cím</vt:lpstr>
      <vt:lpstr>Klauz_KAT!Nyomtatási_terület</vt:lpstr>
    </vt:vector>
  </TitlesOfParts>
  <Company>GTFK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</dc:creator>
  <cp:lastModifiedBy>Bori</cp:lastModifiedBy>
  <cp:lastPrinted>2021-10-11T16:30:23Z</cp:lastPrinted>
  <dcterms:created xsi:type="dcterms:W3CDTF">2018-04-03T08:47:35Z</dcterms:created>
  <dcterms:modified xsi:type="dcterms:W3CDTF">2021-10-11T16:32:58Z</dcterms:modified>
</cp:coreProperties>
</file>