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Költségvetés\2024. évi rendeletek\Következő rendelet-módosítás\Rendelet\"/>
    </mc:Choice>
  </mc:AlternateContent>
  <bookViews>
    <workbookView xWindow="120" yWindow="660" windowWidth="9720" windowHeight="6780"/>
  </bookViews>
  <sheets>
    <sheet name="felújítás" sheetId="11" r:id="rId1"/>
  </sheets>
  <definedNames>
    <definedName name="_xlnm.Print_Titles" localSheetId="0">felújítás!$4:$9</definedName>
    <definedName name="_xlnm.Print_Area" localSheetId="0">felújítás!$A$1:$I$196</definedName>
  </definedNames>
  <calcPr calcId="152511"/>
</workbook>
</file>

<file path=xl/calcChain.xml><?xml version="1.0" encoding="utf-8"?>
<calcChain xmlns="http://schemas.openxmlformats.org/spreadsheetml/2006/main">
  <c r="G166" i="11" l="1"/>
  <c r="F166" i="11"/>
  <c r="H166" i="11" s="1"/>
  <c r="H165" i="11"/>
  <c r="H164" i="11"/>
  <c r="H163" i="11"/>
  <c r="G151" i="11" l="1"/>
  <c r="F151" i="11"/>
  <c r="G161" i="11"/>
  <c r="F161" i="11"/>
  <c r="G41" i="11" l="1"/>
  <c r="F41" i="11"/>
  <c r="E131" i="11" l="1"/>
  <c r="D131" i="11"/>
  <c r="H148" i="11" l="1"/>
  <c r="H147" i="11"/>
  <c r="G73" i="11" l="1"/>
  <c r="F73" i="11"/>
  <c r="G160" i="11" l="1"/>
  <c r="F160" i="11"/>
  <c r="H178" i="11" l="1"/>
  <c r="H160" i="11" l="1"/>
  <c r="E133" i="11" l="1"/>
  <c r="D133" i="11"/>
  <c r="E94" i="11"/>
  <c r="D94" i="11"/>
  <c r="E89" i="11"/>
  <c r="D89" i="11"/>
  <c r="E45" i="11"/>
  <c r="D45" i="11"/>
  <c r="H48" i="11" l="1"/>
  <c r="H162" i="11" l="1"/>
  <c r="H176" i="11" l="1"/>
  <c r="H177" i="11"/>
  <c r="H175" i="11" l="1"/>
  <c r="H174" i="11" l="1"/>
  <c r="H100" i="11" l="1"/>
  <c r="G189" i="11"/>
  <c r="F189" i="11"/>
  <c r="H173" i="11"/>
  <c r="G49" i="11" l="1"/>
  <c r="F49" i="11"/>
  <c r="E132" i="11" l="1"/>
  <c r="D132" i="11"/>
  <c r="E126" i="11"/>
  <c r="D126" i="11"/>
  <c r="E125" i="11"/>
  <c r="D125" i="11"/>
  <c r="D187" i="11"/>
  <c r="E102" i="11"/>
  <c r="D102" i="11"/>
  <c r="E95" i="11"/>
  <c r="D95" i="11"/>
  <c r="E64" i="11"/>
  <c r="D64" i="11"/>
  <c r="E62" i="11"/>
  <c r="D62" i="11"/>
  <c r="E57" i="11"/>
  <c r="D57" i="11"/>
  <c r="D49" i="11"/>
  <c r="E49" i="11" l="1"/>
  <c r="H99" i="11"/>
  <c r="H15" i="11" l="1"/>
  <c r="H124" i="11" l="1"/>
  <c r="H95" i="11"/>
  <c r="H155" i="11" l="1"/>
  <c r="H156" i="11"/>
  <c r="H157" i="11"/>
  <c r="H158" i="11"/>
  <c r="H159" i="11"/>
  <c r="H161" i="11"/>
  <c r="H142" i="11"/>
  <c r="H143" i="11"/>
  <c r="H144" i="11"/>
  <c r="H145" i="11"/>
  <c r="H146" i="11"/>
  <c r="H188" i="11" l="1"/>
  <c r="H18" i="11" l="1"/>
  <c r="H21" i="11"/>
  <c r="E27" i="11" l="1"/>
  <c r="F27" i="11"/>
  <c r="G27" i="11"/>
  <c r="D27" i="11"/>
  <c r="H26" i="11"/>
  <c r="H172" i="11" l="1"/>
  <c r="H171" i="11"/>
  <c r="H170" i="11"/>
  <c r="H169" i="11"/>
  <c r="E80" i="11" l="1"/>
  <c r="F80" i="11"/>
  <c r="G80" i="11"/>
  <c r="D80" i="11"/>
  <c r="H79" i="11"/>
  <c r="H78" i="11" l="1"/>
  <c r="E33" i="11" l="1"/>
  <c r="F33" i="11"/>
  <c r="G33" i="11"/>
  <c r="D33" i="11"/>
  <c r="H32" i="11"/>
  <c r="H33" i="11" s="1"/>
  <c r="H98" i="11" l="1"/>
  <c r="H29" i="11" l="1"/>
  <c r="H30" i="11" s="1"/>
  <c r="E30" i="11"/>
  <c r="F30" i="11"/>
  <c r="G30" i="11"/>
  <c r="D30" i="11"/>
  <c r="H168" i="11" l="1"/>
  <c r="H167" i="11" l="1"/>
  <c r="H16" i="11" l="1"/>
  <c r="H140" i="11"/>
  <c r="H139" i="11" l="1"/>
  <c r="H20" i="11" l="1"/>
  <c r="H17" i="11"/>
  <c r="E110" i="11" l="1"/>
  <c r="E189" i="11" s="1"/>
  <c r="D110" i="11"/>
  <c r="D189" i="11" s="1"/>
  <c r="H151" i="11" l="1"/>
  <c r="H150" i="11"/>
  <c r="H149" i="11"/>
  <c r="H141" i="11"/>
  <c r="H138" i="11"/>
  <c r="H152" i="11"/>
  <c r="H137" i="11"/>
  <c r="H136" i="11"/>
  <c r="H135" i="11"/>
  <c r="H134" i="11"/>
  <c r="H133" i="11"/>
  <c r="H132" i="11"/>
  <c r="H131" i="11"/>
  <c r="H23" i="11" l="1"/>
  <c r="H96" i="11" l="1"/>
  <c r="H154" i="11" l="1"/>
  <c r="H194" i="11" l="1"/>
  <c r="H191" i="11"/>
  <c r="H187" i="11"/>
  <c r="H186" i="11"/>
  <c r="H185" i="11"/>
  <c r="H184" i="11"/>
  <c r="H181" i="11"/>
  <c r="H130" i="11"/>
  <c r="H129" i="11"/>
  <c r="H128" i="11"/>
  <c r="H127" i="11"/>
  <c r="H126" i="11"/>
  <c r="H125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6" i="11"/>
  <c r="H105" i="11"/>
  <c r="H104" i="11"/>
  <c r="H103" i="11"/>
  <c r="H102" i="11"/>
  <c r="H97" i="11"/>
  <c r="H94" i="11"/>
  <c r="H93" i="11"/>
  <c r="H92" i="11"/>
  <c r="H91" i="11"/>
  <c r="H90" i="11"/>
  <c r="H89" i="11"/>
  <c r="H88" i="11"/>
  <c r="H87" i="11"/>
  <c r="H82" i="11"/>
  <c r="H77" i="11"/>
  <c r="H80" i="11" s="1"/>
  <c r="H74" i="11"/>
  <c r="H73" i="11"/>
  <c r="H70" i="11"/>
  <c r="H67" i="11"/>
  <c r="H64" i="11"/>
  <c r="H63" i="11"/>
  <c r="H62" i="11"/>
  <c r="H54" i="11"/>
  <c r="H55" i="11"/>
  <c r="H57" i="11"/>
  <c r="H58" i="11"/>
  <c r="H59" i="11"/>
  <c r="H53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35" i="11"/>
  <c r="H13" i="11"/>
  <c r="H14" i="11"/>
  <c r="H24" i="11"/>
  <c r="H12" i="11"/>
  <c r="E195" i="11"/>
  <c r="E192" i="11"/>
  <c r="E83" i="11"/>
  <c r="E75" i="11"/>
  <c r="E71" i="11"/>
  <c r="E68" i="11"/>
  <c r="E65" i="11"/>
  <c r="E60" i="11"/>
  <c r="H49" i="11" l="1"/>
  <c r="H27" i="11"/>
  <c r="E84" i="11"/>
  <c r="E196" i="11" s="1"/>
  <c r="H153" i="11" l="1"/>
  <c r="H189" i="11" s="1"/>
  <c r="G195" i="11" l="1"/>
  <c r="G192" i="11"/>
  <c r="G83" i="11"/>
  <c r="G75" i="11"/>
  <c r="G71" i="11"/>
  <c r="G68" i="11"/>
  <c r="G65" i="11"/>
  <c r="G60" i="11"/>
  <c r="H195" i="11"/>
  <c r="F195" i="11"/>
  <c r="F192" i="11"/>
  <c r="H192" i="11"/>
  <c r="F83" i="11"/>
  <c r="F75" i="11"/>
  <c r="F71" i="11"/>
  <c r="H71" i="11"/>
  <c r="F68" i="11"/>
  <c r="F65" i="11"/>
  <c r="F60" i="11"/>
  <c r="D195" i="11"/>
  <c r="D192" i="11"/>
  <c r="D75" i="11"/>
  <c r="D83" i="11"/>
  <c r="D71" i="11"/>
  <c r="D68" i="11"/>
  <c r="D65" i="11"/>
  <c r="D60" i="11"/>
  <c r="D84" i="11" l="1"/>
  <c r="D196" i="11" s="1"/>
  <c r="H65" i="11"/>
  <c r="G84" i="11"/>
  <c r="G196" i="11" s="1"/>
  <c r="H75" i="11"/>
  <c r="H83" i="11"/>
  <c r="F84" i="11"/>
  <c r="F196" i="11" s="1"/>
  <c r="H68" i="11"/>
  <c r="H60" i="11" l="1"/>
  <c r="H84" i="11" s="1"/>
  <c r="H196" i="11" l="1"/>
</calcChain>
</file>

<file path=xl/sharedStrings.xml><?xml version="1.0" encoding="utf-8"?>
<sst xmlns="http://schemas.openxmlformats.org/spreadsheetml/2006/main" count="353" uniqueCount="200">
  <si>
    <t>ezer Ft</t>
  </si>
  <si>
    <t>Megnevezés</t>
  </si>
  <si>
    <t xml:space="preserve"> Budapest Főváros VII. Kerület Erzsébetváros Önkormányzata </t>
  </si>
  <si>
    <t>Feladat típusa (K/Ö/Á)</t>
  </si>
  <si>
    <t>II.</t>
  </si>
  <si>
    <t>I.</t>
  </si>
  <si>
    <t>III.</t>
  </si>
  <si>
    <t>Címszám</t>
  </si>
  <si>
    <t>Erzsébetvárosi Csicsergő Óvoda</t>
  </si>
  <si>
    <t>Erzsébetvárosi Nefelejcs Óvoda</t>
  </si>
  <si>
    <t>Erzsébetvárosi Bóbita Óvoda</t>
  </si>
  <si>
    <t>Önkormányzati tulajdonú lakások felújítása</t>
  </si>
  <si>
    <t>Erzsébetvárosi Magonc Óvoda</t>
  </si>
  <si>
    <t>Sorszám</t>
  </si>
  <si>
    <t>Polgármesteri Hivatal feladatai</t>
  </si>
  <si>
    <t>Önkormányzati tulajdonú ingatlanokban kisebb felújítási, átalakítási munkák elvégzése</t>
  </si>
  <si>
    <t xml:space="preserve">FELÚJÍTÁSI KIADÁSOK MINDÖSSZESEN </t>
  </si>
  <si>
    <t>Önkormányzati felújítások</t>
  </si>
  <si>
    <t>Intézményi felújítások</t>
  </si>
  <si>
    <t xml:space="preserve">Bischitz Johanna Integrált Humán Szolgáltató Központ </t>
  </si>
  <si>
    <t>a)</t>
  </si>
  <si>
    <t>K</t>
  </si>
  <si>
    <t>b)</t>
  </si>
  <si>
    <t>IV.</t>
  </si>
  <si>
    <t>V.</t>
  </si>
  <si>
    <t>VI.</t>
  </si>
  <si>
    <t>VII.</t>
  </si>
  <si>
    <t>Intézményi felújítások összesen (I+II+…+VII)</t>
  </si>
  <si>
    <t>Erzsébetvárosi Nefelejcs Óvoda összesen (1)</t>
  </si>
  <si>
    <t>Erzsébetvárosi Csicsergő Óvoda összesen (1)</t>
  </si>
  <si>
    <t>2024. évi tervezett felújítási kiadások előirányzatai</t>
  </si>
  <si>
    <t>Erzsébetvárosi Kópévár Óvoda</t>
  </si>
  <si>
    <t>Teraszburkolat, járólap cseréje, javítása</t>
  </si>
  <si>
    <t xml:space="preserve">Murányi utcai épület utca fronti lábazat felújítása (díszburkolat) </t>
  </si>
  <si>
    <t>Pincelejáró csere</t>
  </si>
  <si>
    <t>Erzsébetvárosi Kópévár Óvoda összesen (1+2+3)</t>
  </si>
  <si>
    <t>Tetőfelújítás részlegesen</t>
  </si>
  <si>
    <t>Erzsébetvárosi Brunszvik Teréz Óvoda</t>
  </si>
  <si>
    <t>Erzsébetvárosi Brunszvik Teréz Óvoda összesen (1)</t>
  </si>
  <si>
    <t>Konyha, folyosó, mosdó burkolat cseréje</t>
  </si>
  <si>
    <t>Teljes tetőszigetelés felújítás</t>
  </si>
  <si>
    <t>VI. emeleti mosoda felújítása</t>
  </si>
  <si>
    <t>Lift teljeskörű felújítása</t>
  </si>
  <si>
    <t>Dózsa György út 46. Idősek bentlakásos intézménye</t>
  </si>
  <si>
    <t>Teraszburkolatok cseréje</t>
  </si>
  <si>
    <t>Tűzátjelző rendszer felújítása</t>
  </si>
  <si>
    <t>Szerverpark felújítás, bővítés</t>
  </si>
  <si>
    <t>Telefonközpont felújítás, licence beszerzés</t>
  </si>
  <si>
    <t>Kéthly Anna tér zöldfelület fejlesztés kivitelezése (Jövő7)</t>
  </si>
  <si>
    <t>Almássy utca zöldfelület fejlesztés kivitelezése (Jövő7)</t>
  </si>
  <si>
    <t>Nefelejcs utca zöldfelület fejlesztés kivitelezése (Jövő7)</t>
  </si>
  <si>
    <t>Jósika utca zöldfelület fejlesztés kivitelezése (healthy street) (Jövő7)</t>
  </si>
  <si>
    <t>Dembinszky utca zöldfelület fejlesztés kivitelezése (healthy street) (Jövő7)</t>
  </si>
  <si>
    <t>Reformáció emlékpark játszótér komplex felújítása (Jövő7)</t>
  </si>
  <si>
    <t>Szabadtér fejlesztési stratégia kialakítása (Jövő7)</t>
  </si>
  <si>
    <t>Egyéb healthy street felújítások (terveztetés, kivitelezés) (Jövő7)</t>
  </si>
  <si>
    <t>Madách Imre út felújítás (Asbóth utca - Rumbach Sebestyén utca közötti szakasz) (Jövő7)</t>
  </si>
  <si>
    <t>Tivadar utca - Szövetség utca sarok átépítése (Jövő7)</t>
  </si>
  <si>
    <t>Thököly út humanizálása (Jövő7)</t>
  </si>
  <si>
    <t>Miskolctapolca - támfal felújítás</t>
  </si>
  <si>
    <t>Balatonmáriafürdő - szennyvízhálózat felújítása</t>
  </si>
  <si>
    <t>Klauzál Csarnok nyílászárók korszerűsítése és szigetelése</t>
  </si>
  <si>
    <t>Kizárólagos tulajdonú lakóingatlanok komplex korszerűsítése II. ütem</t>
  </si>
  <si>
    <t xml:space="preserve">Erzsébet körút 6. lift korszerűsítés </t>
  </si>
  <si>
    <t>Erzsébet körút 6. csapadékvíz levezetés cseréje</t>
  </si>
  <si>
    <t>Erzsébet körút 6. kapcsolószekrény felújítása</t>
  </si>
  <si>
    <t>Erzsébet körút 6. belső, udvari nyílászárók üvegfelületeinek cseréje thermo üvegre</t>
  </si>
  <si>
    <t>Erzsébet körút 6. hűtéskorszerűsítés</t>
  </si>
  <si>
    <t>Garay utca 5. tűzjelző berendezés korszerűsítése</t>
  </si>
  <si>
    <t>Erzsébet körút 6.,Garay utca 5. díszkivilágítás korszerűsítése</t>
  </si>
  <si>
    <t>Erzsébet körút 6., Garay utca 5. födémszigetelés</t>
  </si>
  <si>
    <t>Erzsébet körút 6. aszfaltos raktár átépítése</t>
  </si>
  <si>
    <t>Erzsébet körút 6. kerékpártároló kialakítása</t>
  </si>
  <si>
    <t>Peterdy utca 16. Idősellátással összefüggő szolgáltatások telephelye</t>
  </si>
  <si>
    <t>Tűzátjelző rendszer felújítása, korszerűsítése</t>
  </si>
  <si>
    <t>Bischitz Johanna Integrált Humán Szolgáltató Központ összesen  (1+2+…+6)</t>
  </si>
  <si>
    <t>Teljes tetőszigetelés, felújítás</t>
  </si>
  <si>
    <t>Erzsébetvárosi Bóbita Óvoda összesen (1+2)</t>
  </si>
  <si>
    <t>Alsóerdősor utca (Dohány utca - Izabella utca között) forgalomcsillapítás</t>
  </si>
  <si>
    <t>Ingatlanok felújítása</t>
  </si>
  <si>
    <t>Önkormányzati tulajdonú lakások akadálymentesítése</t>
  </si>
  <si>
    <t>Fővárosi Szolidaritási Alap 2022-1 Akadálymentes Erzsébetvárosért pályázat</t>
  </si>
  <si>
    <t>Life Bauhausing Europe pályázat</t>
  </si>
  <si>
    <t>Tetőfelújítás</t>
  </si>
  <si>
    <t>Betáplálás felújítás</t>
  </si>
  <si>
    <t>Villamoshálózat felújítás</t>
  </si>
  <si>
    <t>Légkezelő rendszer teljeskörű felújítása</t>
  </si>
  <si>
    <t>Lövölde tér 7. Mozgáscentrum telephelye</t>
  </si>
  <si>
    <t>Life Bauhausing Europe pályázat összesen (1)</t>
  </si>
  <si>
    <t>Fővárosi Szolidaritási Alap 2022-1 Akadálymentes Erzsébetvárosért pályázat összesen (1)</t>
  </si>
  <si>
    <t>Zöldfelület fejlesztés terveztetése (Lövölde tér, Bethlen Gábor utca, Szenes Hanna park, Janikovszky park, Thököly út) (Jövő7)</t>
  </si>
  <si>
    <t>Ö</t>
  </si>
  <si>
    <t>Erzsébet körút 6. félemeleti helyiségcsoport felújítása</t>
  </si>
  <si>
    <t>Piacüzemeltetési feladatok</t>
  </si>
  <si>
    <t>Útfelújítási feladatok</t>
  </si>
  <si>
    <t>Egyéb feladatok</t>
  </si>
  <si>
    <t>Vagyongazdálkodási feladatok</t>
  </si>
  <si>
    <t>Környezet-egészségügyi feladatok</t>
  </si>
  <si>
    <t>Iroda parkettájának, vizesblokkjának felújítása</t>
  </si>
  <si>
    <t>Róth Miksa Emlékház és Gyűjtemény ólmozott üvegablak restaurálása</t>
  </si>
  <si>
    <t>Nettó
felújítási
előirányzat
módosítás</t>
  </si>
  <si>
    <t>Előzetesen
felszámított
áfa 
előirányzat
 módosítás</t>
  </si>
  <si>
    <t>Felújítás 
összesen
(3+...+6)</t>
  </si>
  <si>
    <t>Klauzál tér 7. szám alatti 100% önkormányzati tulajdonú ingatlan homlokzat felújítás</t>
  </si>
  <si>
    <t>Szenes Hanna park szökőkút felújítás</t>
  </si>
  <si>
    <t>Fűtésrendszer felújítása</t>
  </si>
  <si>
    <t>Király utca 51. szám alatti üzlethelyiség felújítása</t>
  </si>
  <si>
    <t>Rózsa utca 13. üzlethelyiség felújítása</t>
  </si>
  <si>
    <t>Baross tér 16. udvari pincehelyiség és utcai földszinti helyiség felújítása</t>
  </si>
  <si>
    <t>Nefelejcs utca 45. A/2. életveszélyes elektromos hálózat felújítása</t>
  </si>
  <si>
    <t>Kertész utca 24-28. II. emelet 12. életveszélyes elektromos hálózat felújítása,</t>
  </si>
  <si>
    <t>Dohány utca 45. 1. emelet 18. elektromos hálózat felújítása</t>
  </si>
  <si>
    <t>Klauzál utca 13. földszint 2. elektromos hálózat felújítása</t>
  </si>
  <si>
    <t>Dob utca 38. felújítása - bérleti díjba történő beszámítással</t>
  </si>
  <si>
    <t>Kazinczy utca 34. felújítása - bérleti díjba történő beszámítással</t>
  </si>
  <si>
    <t>Dob utca 29. felújítása - bérleti díjba történő beszámítással</t>
  </si>
  <si>
    <t>Thököly út 17. felújítása - bérleti díjba történő beszámítással</t>
  </si>
  <si>
    <t>Klauzál téri Csarnok üzlet felújítása - bérleti díjba történő beszámítással</t>
  </si>
  <si>
    <t>Érvényes nettó 
felújítási 
előirányzat 
(K71)</t>
  </si>
  <si>
    <t>Érvényes előzetesen 
felszámított 
áfa
(K74)</t>
  </si>
  <si>
    <t>Klauzál tér felújítása (Jövő7) (ebből áthúzódó: 867 000)</t>
  </si>
  <si>
    <t>Udvar teljeskörű felújítása (Jövő7) (ebből áthúzódó: 70 000)</t>
  </si>
  <si>
    <t>8 darab lakás komfortosítása (ebből áthúzódó: 103 028)</t>
  </si>
  <si>
    <t>Kertész utca 32. helyiség rendeltetésszerű használatra való alkalmassá tétele (ebből áthúzódó: 21 073)</t>
  </si>
  <si>
    <t>Klauzál téri iroda felújítása (ebből áthúzódó: 9 812)</t>
  </si>
  <si>
    <t>Damjanich utca 12., Akácfa utca 6. földszint 2-3., Almássy tér 1. és Dohány utca 90. szám alatti ingatlanok energetikai korszerűsítése (ebből áthúzódó: 46 625)</t>
  </si>
  <si>
    <t>Király utca 49. és 55. szám alatti ingatlanok elektromos hálózatának felújítása (ebből áthúzódó: 76 745)</t>
  </si>
  <si>
    <t>Csányi utca 8. szám alatti 100% önkormányzati tulajdonú épület felújítása (ebből áthúzódó: 249 097)</t>
  </si>
  <si>
    <t>Nefelejcs utca 63. szám alatti épület átalakítási, felújítási munkáinak tervezése, kivitelezése (ebből áthúzódó: 373 882)</t>
  </si>
  <si>
    <t>Önkormányzati tulajdonban lévő ingatlanokban elektromos fűtés- és melegvíz előállítására alkalmas rendszerek felújítása (25 db lakás) (ebből áthúzódó: 29 566)</t>
  </si>
  <si>
    <t>Csányi utca 10. szám alatti épület felújítása (ebből áthúzódó: 217 780)</t>
  </si>
  <si>
    <t>Csányi utca 10. szám alatti épület vízszigetelés (ebből áthúzódó: 61 222)</t>
  </si>
  <si>
    <t>Dob utca 14. szám alatti épület részleges felújítása (ebből áthúzódó: 150 623)</t>
  </si>
  <si>
    <t>Kisdiófa utca 8. szám alatti épület homlokzat felújítása (ebből áthúzódó: 78 160)</t>
  </si>
  <si>
    <t>Kisdiófa utca 12. szám alatti épület homlokzat felújítása (ebből áthúzódó: 111 675)</t>
  </si>
  <si>
    <t>Nefelejcs utca 12. épületfelújítás (ebből áthúzódó: 8 668)</t>
  </si>
  <si>
    <t>Tiszta és világos kapualj program indítása (Jövő7) (ebből áthúzódó: 90 000)</t>
  </si>
  <si>
    <t>Garay utca 48. épületfelújítás (ebből áthúzódó: 70 809)</t>
  </si>
  <si>
    <t>Király utca 15. szám alatti társasház homlokzatán található erkélyek felújítása (ebből áthúzódó: 59 983)</t>
  </si>
  <si>
    <t>Csányi utca 4. épületfelújítás (ebből áthúzódó: 516 770)</t>
  </si>
  <si>
    <t>Kéményfelújítás (45 db lakás) (ebből áthúzódó: 31 395)</t>
  </si>
  <si>
    <t>Akácfa utca 7. I. emelet 4. életveszélyes elektromos hálózat felújítása</t>
  </si>
  <si>
    <t>Garay utca 22. III. emelet 16. életveszélyes elektromos hálózat felújítása</t>
  </si>
  <si>
    <t>Kazán felújítása</t>
  </si>
  <si>
    <t>Önkormányzati tulajdonú lakóingatlanok rendeltetésszerű lakhatásra való alkalmassá tétele (15 db lakás) (ebből áthúzódó: 215 854)</t>
  </si>
  <si>
    <t>Csányi utca 10. szám alatti zöldudvar felújítása (Jövő7)</t>
  </si>
  <si>
    <t>Péterfy Sándor utca 43. épületfelújítás</t>
  </si>
  <si>
    <t xml:space="preserve">Önkormányzati tulajdonú ingatlanok bérbeadhatóságát elősegítő felújítások 
</t>
  </si>
  <si>
    <t xml:space="preserve">Marek József utca 40. II. emelet 11. életveszélyes elektromos hálózat felújítása
</t>
  </si>
  <si>
    <t>Thököly úti üzlethelyiségek felújítása</t>
  </si>
  <si>
    <t>2101-21</t>
  </si>
  <si>
    <t>2101-21 Erzsébetvárosi Kópévár Óvoda</t>
  </si>
  <si>
    <t>2101-21 Erzsébetvárosi Kópévár Óvoda összesen (1)</t>
  </si>
  <si>
    <t xml:space="preserve">Murányi utcai épület utca fronti lábazat felújítása és pincelejáró cseréje
</t>
  </si>
  <si>
    <t>Dohány utca favermek felújítása</t>
  </si>
  <si>
    <t>2101-23</t>
  </si>
  <si>
    <t>2101-23 Erzsébetvárosi Brunszvik Teréz Óvoda</t>
  </si>
  <si>
    <t>2101-23 Erzsébetvárosi Brunszvik Teréz Óvoda összesen (1)</t>
  </si>
  <si>
    <t xml:space="preserve">Erzsébet körút 29. földszint 1. életveszélyes elektromos hálózat felújítása
</t>
  </si>
  <si>
    <t xml:space="preserve">Csányi utca 4. 1. emelet 10. életveszélyes elektromos hálózat felújítása
</t>
  </si>
  <si>
    <t xml:space="preserve">Tetőszigetelés felújítása, tetőablakok és kapcsolódó bádogos szerkezetek cseréje
</t>
  </si>
  <si>
    <t>Erzsébetvárosi Magonc Óvoda összesen (1+2+3)</t>
  </si>
  <si>
    <t>Kis tó és bio kert kialakítása</t>
  </si>
  <si>
    <t xml:space="preserve">Damjanich utca 12. szám alatti ingatlan energetikai korszerűsítése II. ütem
</t>
  </si>
  <si>
    <t xml:space="preserve">Önkormányzati tulajdonú ingatlanokban elektromos hálózat szabványosítása, egyéb elektromos rendszerek kiépítése
</t>
  </si>
  <si>
    <t xml:space="preserve">Csányi utca 4. szám alatti 100% önkormányzati tulajdonú ingatlanon zöldudvar kialakítása
</t>
  </si>
  <si>
    <t>Iroda helyiség kialakítása</t>
  </si>
  <si>
    <t>Bischitz Johanna Integrált Humán Szolgáltató Központ mindösszesen (1+2+…+12)</t>
  </si>
  <si>
    <t xml:space="preserve">Kisdiófa utca 8-12. szám alatti ingatlanon talajvíz elleni szigetelési munkák kivitelezése
</t>
  </si>
  <si>
    <t>Nagy Diófa utca 34. szám alatti Civil Közösségi Ház mozgássérült vizesblokkjának felújítása</t>
  </si>
  <si>
    <t>Térinformatikai fejlesztés</t>
  </si>
  <si>
    <t xml:space="preserve">Kisdiófa utca 12. szám alatti 100% önkormányzati tulajdonú ingatlanon zöldudvar kialakítása
</t>
  </si>
  <si>
    <t xml:space="preserve">Thököly út 21. szám alatti nem lakás célú helyiség felújítása - bérleti díjba történő beszámítással
</t>
  </si>
  <si>
    <t>Wesselényi utca 17. felújítása - bérleti díjba történő beszámítással</t>
  </si>
  <si>
    <t>Damjanich utca 39. földszint I/2. felújítása - bérleti díjba történő beszámítással</t>
  </si>
  <si>
    <t>István utca 26. felújítása - bérleti díjba történő beszámítással</t>
  </si>
  <si>
    <t>Szövetség utca 11. felújítása - bérleti díjba történő beszámítással</t>
  </si>
  <si>
    <t>Dembinszky utca 21. felújítása - bérleti díjba történő beszámítással</t>
  </si>
  <si>
    <t>Damjanich utca 46. felújítása - bérleti díjba történő beszámítással</t>
  </si>
  <si>
    <t xml:space="preserve">Zöldfelületi fejlesztési terv készítése három helyszínre vonatkozóan (Almássy utca, Kéthly Anna tér, Nefelejcs utca) (Jövő7)
</t>
  </si>
  <si>
    <t>Család- és Gyermekjóléti Központ - Kertész utca 20.</t>
  </si>
  <si>
    <t xml:space="preserve">Nefelejcs utca 39. szám alatti épületben veszélytelenítés, részleges födémcsere
</t>
  </si>
  <si>
    <t xml:space="preserve">Klauzál utca és Csányi utca közterület átalakítási terv elkészítése
</t>
  </si>
  <si>
    <t xml:space="preserve">Kisdiófa utca 6. szám alatti ingatlanban végzett felújítási költség bérleti díjba történő beszámítása
</t>
  </si>
  <si>
    <t xml:space="preserve">Hársfa utca 26. szám alatti ingatlanban végzett felújítási költség bérleti díjba történő beszámítása
</t>
  </si>
  <si>
    <t xml:space="preserve">Lövölde tér 2/A. szám alatti ingatlanban végzett felújítási költség bérleti díjba történő beszámítása
</t>
  </si>
  <si>
    <t xml:space="preserve">Thököly út 1-3. szám alatti ingatlanban végzett felújítási költség bérleti díjba történő beszámítása
</t>
  </si>
  <si>
    <t xml:space="preserve">Önkormányzati tulajdonú ingatlanokban földgáz üzemű fűtés és egyéb épületgépészeti rendszerek kiépítése
</t>
  </si>
  <si>
    <t>Király utca 25-27-29. épületek felújítása</t>
  </si>
  <si>
    <t xml:space="preserve">Kis Diófa utca 6. szám alatti 100% önkormányzati tulajdonú épület felújítása
</t>
  </si>
  <si>
    <t xml:space="preserve">Kis Diófa utca 10. szám alatti 100% önkormányzati tulajdonú épület felújítása
</t>
  </si>
  <si>
    <t xml:space="preserve">Péterfy Sándor utca 22. U-2. szám alatti nem lakás célú helyiség felújítása -  bérleti díjba történő beszámítással
</t>
  </si>
  <si>
    <t>Ülésterem felújítása</t>
  </si>
  <si>
    <t>Polgármesteri Hivatal mindösszesen (1+2+…+14)</t>
  </si>
  <si>
    <t>Király utca 21. földszint 10. felújítása - bérleti díjba történő beszámítással</t>
  </si>
  <si>
    <t xml:space="preserve">Kertész utca 24-28. II. 12. és Klauzál utca 13. földszint 2. elektromos rendszer felújítása 
</t>
  </si>
  <si>
    <t xml:space="preserve">Dohány utca 77. fszt.9. életveszélyes elektromos hálózat felújítása
</t>
  </si>
  <si>
    <t xml:space="preserve">Kisdiófa utca 10. földszint 2. életveszélyes elektromos hálózat felújítása 
</t>
  </si>
  <si>
    <t>Önkormányzati felújítások összesen (1+2+…+96)</t>
  </si>
  <si>
    <t>Róth Miksa Emlékház és Gyűjtemény „Madarak” mozaik restaurálása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</si>
</sst>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1" fillId="0" borderId="0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vertical="center" wrapText="1"/>
    </xf>
    <xf numFmtId="3" fontId="3" fillId="0" borderId="10" xfId="0" applyNumberFormat="1" applyFont="1" applyFill="1" applyBorder="1" applyAlignment="1">
      <alignment vertical="center" wrapText="1"/>
    </xf>
    <xf numFmtId="3" fontId="2" fillId="0" borderId="11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12" xfId="0" applyNumberFormat="1" applyFont="1" applyFill="1" applyBorder="1" applyAlignment="1">
      <alignment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left" vertical="center" wrapText="1"/>
    </xf>
    <xf numFmtId="3" fontId="1" fillId="0" borderId="11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left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vertical="center" wrapText="1"/>
    </xf>
    <xf numFmtId="3" fontId="2" fillId="0" borderId="19" xfId="0" applyNumberFormat="1" applyFont="1" applyFill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 wrapText="1"/>
    </xf>
    <xf numFmtId="1" fontId="1" fillId="0" borderId="20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left" vertical="center"/>
    </xf>
    <xf numFmtId="0" fontId="1" fillId="0" borderId="17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left" vertical="center" wrapText="1"/>
    </xf>
    <xf numFmtId="1" fontId="1" fillId="0" borderId="16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left" vertical="center" wrapText="1"/>
    </xf>
    <xf numFmtId="1" fontId="1" fillId="0" borderId="21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view="pageBreakPreview" zoomScale="70" zoomScaleNormal="70" zoomScaleSheetLayoutView="70" workbookViewId="0">
      <pane xSplit="3" ySplit="8" topLeftCell="D92" activePane="bottomRight" state="frozen"/>
      <selection pane="topRight" activeCell="D1" sqref="D1"/>
      <selection pane="bottomLeft" activeCell="A9" sqref="A9"/>
      <selection pane="bottomRight" activeCell="G103" sqref="G103"/>
    </sheetView>
  </sheetViews>
  <sheetFormatPr defaultColWidth="9.140625" defaultRowHeight="18.75" x14ac:dyDescent="0.2"/>
  <cols>
    <col min="1" max="1" width="12" style="3" customWidth="1"/>
    <col min="2" max="2" width="11.28515625" style="5" customWidth="1"/>
    <col min="3" max="3" width="93.42578125" style="11" customWidth="1"/>
    <col min="4" max="4" width="17.42578125" style="3" customWidth="1"/>
    <col min="5" max="8" width="17.42578125" style="7" customWidth="1"/>
    <col min="9" max="9" width="11.5703125" style="7" customWidth="1"/>
    <col min="10" max="10" width="23.140625" style="5" customWidth="1"/>
    <col min="11" max="11" width="14.7109375" style="5" bestFit="1" customWidth="1"/>
    <col min="12" max="12" width="12" style="5" bestFit="1" customWidth="1"/>
    <col min="13" max="13" width="11.85546875" style="5" bestFit="1" customWidth="1"/>
    <col min="14" max="14" width="14.28515625" style="5" customWidth="1"/>
    <col min="15" max="15" width="12" style="5" customWidth="1"/>
    <col min="16" max="16384" width="9.140625" style="5"/>
  </cols>
  <sheetData>
    <row r="1" spans="1:9" ht="18.75" customHeight="1" x14ac:dyDescent="0.2">
      <c r="A1" s="88" t="s">
        <v>2</v>
      </c>
      <c r="B1" s="88"/>
      <c r="C1" s="88"/>
      <c r="D1" s="88"/>
      <c r="E1" s="88"/>
      <c r="F1" s="88"/>
      <c r="G1" s="88"/>
      <c r="H1" s="88"/>
      <c r="I1" s="88"/>
    </row>
    <row r="2" spans="1:9" ht="18.75" customHeight="1" x14ac:dyDescent="0.2">
      <c r="A2" s="88" t="s">
        <v>30</v>
      </c>
      <c r="B2" s="88"/>
      <c r="C2" s="88"/>
      <c r="D2" s="88"/>
      <c r="E2" s="88"/>
      <c r="F2" s="88"/>
      <c r="G2" s="88"/>
      <c r="H2" s="88"/>
      <c r="I2" s="88"/>
    </row>
    <row r="3" spans="1:9" ht="18.75" customHeight="1" x14ac:dyDescent="0.2">
      <c r="A3" s="85"/>
      <c r="B3" s="85"/>
      <c r="C3" s="85"/>
      <c r="D3" s="85"/>
      <c r="E3" s="85"/>
      <c r="F3" s="85"/>
      <c r="G3" s="85"/>
      <c r="H3" s="85"/>
      <c r="I3" s="85"/>
    </row>
    <row r="4" spans="1:9" ht="19.5" thickBot="1" x14ac:dyDescent="0.25">
      <c r="A4" s="4"/>
      <c r="B4" s="4"/>
      <c r="C4" s="5"/>
      <c r="D4" s="5"/>
      <c r="E4" s="5"/>
      <c r="F4" s="5"/>
      <c r="G4" s="5"/>
      <c r="H4" s="8" t="s">
        <v>0</v>
      </c>
      <c r="I4" s="8"/>
    </row>
    <row r="5" spans="1:9" ht="15.75" customHeight="1" x14ac:dyDescent="0.2">
      <c r="A5" s="89" t="s">
        <v>7</v>
      </c>
      <c r="B5" s="94" t="s">
        <v>13</v>
      </c>
      <c r="C5" s="92" t="s">
        <v>1</v>
      </c>
      <c r="D5" s="94" t="s">
        <v>118</v>
      </c>
      <c r="E5" s="94" t="s">
        <v>119</v>
      </c>
      <c r="F5" s="94" t="s">
        <v>100</v>
      </c>
      <c r="G5" s="94" t="s">
        <v>101</v>
      </c>
      <c r="H5" s="94" t="s">
        <v>102</v>
      </c>
      <c r="I5" s="97" t="s">
        <v>3</v>
      </c>
    </row>
    <row r="6" spans="1:9" x14ac:dyDescent="0.2">
      <c r="A6" s="90"/>
      <c r="B6" s="95"/>
      <c r="C6" s="88"/>
      <c r="D6" s="95"/>
      <c r="E6" s="95"/>
      <c r="F6" s="95"/>
      <c r="G6" s="95"/>
      <c r="H6" s="95"/>
      <c r="I6" s="98"/>
    </row>
    <row r="7" spans="1:9" ht="51.75" customHeight="1" x14ac:dyDescent="0.2">
      <c r="A7" s="90"/>
      <c r="B7" s="95"/>
      <c r="C7" s="88"/>
      <c r="D7" s="95"/>
      <c r="E7" s="95"/>
      <c r="F7" s="95"/>
      <c r="G7" s="95"/>
      <c r="H7" s="95"/>
      <c r="I7" s="98"/>
    </row>
    <row r="8" spans="1:9" ht="20.25" customHeight="1" x14ac:dyDescent="0.2">
      <c r="A8" s="91"/>
      <c r="B8" s="96"/>
      <c r="C8" s="93"/>
      <c r="D8" s="96"/>
      <c r="E8" s="96"/>
      <c r="F8" s="96"/>
      <c r="G8" s="96"/>
      <c r="H8" s="96"/>
      <c r="I8" s="99"/>
    </row>
    <row r="9" spans="1:9" x14ac:dyDescent="0.2">
      <c r="A9" s="45">
        <v>1</v>
      </c>
      <c r="B9" s="23"/>
      <c r="C9" s="56">
        <v>2</v>
      </c>
      <c r="D9" s="23">
        <v>3</v>
      </c>
      <c r="E9" s="23">
        <v>4</v>
      </c>
      <c r="F9" s="23">
        <v>5</v>
      </c>
      <c r="G9" s="23">
        <v>6</v>
      </c>
      <c r="H9" s="23">
        <v>7</v>
      </c>
      <c r="I9" s="33">
        <v>8</v>
      </c>
    </row>
    <row r="10" spans="1:9" ht="23.25" customHeight="1" x14ac:dyDescent="0.2">
      <c r="A10" s="46">
        <v>1101</v>
      </c>
      <c r="B10" s="24"/>
      <c r="C10" s="57" t="s">
        <v>19</v>
      </c>
      <c r="D10" s="24"/>
      <c r="E10" s="24"/>
      <c r="F10" s="24"/>
      <c r="G10" s="24"/>
      <c r="H10" s="24"/>
      <c r="I10" s="34"/>
    </row>
    <row r="11" spans="1:9" s="16" customFormat="1" ht="30.75" customHeight="1" x14ac:dyDescent="0.2">
      <c r="A11" s="47"/>
      <c r="B11" s="62"/>
      <c r="C11" s="16" t="s">
        <v>73</v>
      </c>
      <c r="D11" s="25"/>
      <c r="E11" s="25"/>
      <c r="F11" s="25"/>
      <c r="G11" s="25"/>
      <c r="H11" s="25"/>
      <c r="I11" s="35"/>
    </row>
    <row r="12" spans="1:9" ht="30.75" customHeight="1" x14ac:dyDescent="0.2">
      <c r="A12" s="48"/>
      <c r="B12" s="24">
        <v>1</v>
      </c>
      <c r="C12" s="5" t="s">
        <v>83</v>
      </c>
      <c r="D12" s="26">
        <v>14483</v>
      </c>
      <c r="E12" s="26">
        <v>3910</v>
      </c>
      <c r="F12" s="26"/>
      <c r="G12" s="26"/>
      <c r="H12" s="26">
        <f>SUM(D12:G12)</f>
        <v>18393</v>
      </c>
      <c r="I12" s="34" t="s">
        <v>21</v>
      </c>
    </row>
    <row r="13" spans="1:9" ht="30.75" customHeight="1" x14ac:dyDescent="0.2">
      <c r="A13" s="48"/>
      <c r="B13" s="24">
        <v>2</v>
      </c>
      <c r="C13" s="5" t="s">
        <v>84</v>
      </c>
      <c r="D13" s="26">
        <v>245</v>
      </c>
      <c r="E13" s="26">
        <v>66</v>
      </c>
      <c r="F13" s="26"/>
      <c r="G13" s="26"/>
      <c r="H13" s="26">
        <f t="shared" ref="H13:H24" si="0">SUM(D13:G13)</f>
        <v>311</v>
      </c>
      <c r="I13" s="34" t="s">
        <v>21</v>
      </c>
    </row>
    <row r="14" spans="1:9" ht="30.75" customHeight="1" x14ac:dyDescent="0.2">
      <c r="A14" s="48"/>
      <c r="B14" s="24">
        <v>3</v>
      </c>
      <c r="C14" s="5" t="s">
        <v>85</v>
      </c>
      <c r="D14" s="26">
        <v>7738</v>
      </c>
      <c r="E14" s="26">
        <v>2089</v>
      </c>
      <c r="F14" s="26"/>
      <c r="G14" s="26"/>
      <c r="H14" s="26">
        <f t="shared" si="0"/>
        <v>9827</v>
      </c>
      <c r="I14" s="34" t="s">
        <v>21</v>
      </c>
    </row>
    <row r="15" spans="1:9" ht="30.75" customHeight="1" x14ac:dyDescent="0.2">
      <c r="A15" s="50"/>
      <c r="B15" s="24">
        <v>4</v>
      </c>
      <c r="C15" s="59" t="s">
        <v>41</v>
      </c>
      <c r="D15" s="26">
        <v>27559</v>
      </c>
      <c r="E15" s="26">
        <v>7441</v>
      </c>
      <c r="F15" s="26"/>
      <c r="G15" s="26"/>
      <c r="H15" s="26">
        <f>SUM(D15:G15)</f>
        <v>35000</v>
      </c>
      <c r="I15" s="34" t="s">
        <v>21</v>
      </c>
    </row>
    <row r="16" spans="1:9" ht="30.75" customHeight="1" x14ac:dyDescent="0.2">
      <c r="A16" s="50"/>
      <c r="B16" s="24">
        <v>5</v>
      </c>
      <c r="C16" s="59" t="s">
        <v>74</v>
      </c>
      <c r="D16" s="26">
        <v>4996</v>
      </c>
      <c r="E16" s="26">
        <v>1349</v>
      </c>
      <c r="F16" s="26"/>
      <c r="G16" s="26"/>
      <c r="H16" s="26">
        <f t="shared" ref="H16" si="1">SUM(D16:G16)</f>
        <v>6345</v>
      </c>
      <c r="I16" s="34" t="s">
        <v>21</v>
      </c>
    </row>
    <row r="17" spans="1:12" ht="30.75" customHeight="1" x14ac:dyDescent="0.2">
      <c r="A17" s="50"/>
      <c r="B17" s="24">
        <v>6</v>
      </c>
      <c r="C17" s="59" t="s">
        <v>143</v>
      </c>
      <c r="D17" s="26">
        <v>1800</v>
      </c>
      <c r="E17" s="26">
        <v>486</v>
      </c>
      <c r="F17" s="26"/>
      <c r="G17" s="26"/>
      <c r="H17" s="26">
        <f t="shared" si="0"/>
        <v>2286</v>
      </c>
      <c r="I17" s="34" t="s">
        <v>21</v>
      </c>
    </row>
    <row r="18" spans="1:12" ht="30.75" customHeight="1" thickBot="1" x14ac:dyDescent="0.25">
      <c r="A18" s="50"/>
      <c r="B18" s="24">
        <v>7</v>
      </c>
      <c r="C18" s="59" t="s">
        <v>42</v>
      </c>
      <c r="D18" s="26">
        <v>7631</v>
      </c>
      <c r="E18" s="26">
        <v>2060</v>
      </c>
      <c r="F18" s="26"/>
      <c r="G18" s="26"/>
      <c r="H18" s="26">
        <f t="shared" si="0"/>
        <v>9691</v>
      </c>
      <c r="I18" s="34" t="s">
        <v>21</v>
      </c>
    </row>
    <row r="19" spans="1:12" s="6" customFormat="1" ht="30.75" customHeight="1" thickBot="1" x14ac:dyDescent="0.25">
      <c r="A19" s="50"/>
      <c r="B19" s="62"/>
      <c r="C19" s="58" t="s">
        <v>43</v>
      </c>
      <c r="D19" s="26"/>
      <c r="E19" s="26"/>
      <c r="F19" s="26"/>
      <c r="G19" s="26"/>
      <c r="H19" s="26"/>
      <c r="I19" s="34"/>
      <c r="J19" s="20"/>
    </row>
    <row r="20" spans="1:12" s="3" customFormat="1" ht="30.75" customHeight="1" x14ac:dyDescent="0.2">
      <c r="A20" s="50"/>
      <c r="B20" s="24">
        <v>8</v>
      </c>
      <c r="C20" s="59" t="s">
        <v>45</v>
      </c>
      <c r="D20" s="26">
        <v>2739</v>
      </c>
      <c r="E20" s="26">
        <v>740</v>
      </c>
      <c r="F20" s="26"/>
      <c r="G20" s="26"/>
      <c r="H20" s="26">
        <f t="shared" si="0"/>
        <v>3479</v>
      </c>
      <c r="I20" s="34" t="s">
        <v>21</v>
      </c>
      <c r="J20" s="7"/>
    </row>
    <row r="21" spans="1:12" ht="30.75" customHeight="1" x14ac:dyDescent="0.2">
      <c r="A21" s="50"/>
      <c r="B21" s="24">
        <v>9</v>
      </c>
      <c r="C21" s="59" t="s">
        <v>42</v>
      </c>
      <c r="D21" s="26">
        <v>8981</v>
      </c>
      <c r="E21" s="26">
        <v>2425</v>
      </c>
      <c r="F21" s="26"/>
      <c r="G21" s="26"/>
      <c r="H21" s="26">
        <f t="shared" si="0"/>
        <v>11406</v>
      </c>
      <c r="I21" s="34" t="s">
        <v>21</v>
      </c>
    </row>
    <row r="22" spans="1:12" ht="30.75" customHeight="1" x14ac:dyDescent="0.2">
      <c r="A22" s="48"/>
      <c r="B22" s="24"/>
      <c r="C22" s="16" t="s">
        <v>87</v>
      </c>
      <c r="D22" s="26"/>
      <c r="E22" s="26"/>
      <c r="F22" s="26"/>
      <c r="G22" s="26"/>
      <c r="H22" s="26"/>
      <c r="I22" s="34"/>
    </row>
    <row r="23" spans="1:12" ht="30.75" customHeight="1" x14ac:dyDescent="0.2">
      <c r="A23" s="48"/>
      <c r="B23" s="24">
        <v>10</v>
      </c>
      <c r="C23" s="5" t="s">
        <v>86</v>
      </c>
      <c r="D23" s="26">
        <v>315</v>
      </c>
      <c r="E23" s="26">
        <v>85</v>
      </c>
      <c r="F23" s="26"/>
      <c r="G23" s="26"/>
      <c r="H23" s="26">
        <f t="shared" ref="H23" si="2">SUM(D23:G23)</f>
        <v>400</v>
      </c>
      <c r="I23" s="34" t="s">
        <v>21</v>
      </c>
    </row>
    <row r="24" spans="1:12" ht="30.75" customHeight="1" x14ac:dyDescent="0.2">
      <c r="A24" s="48"/>
      <c r="B24" s="24">
        <v>11</v>
      </c>
      <c r="C24" s="5" t="s">
        <v>105</v>
      </c>
      <c r="D24" s="26">
        <v>5691</v>
      </c>
      <c r="E24" s="26">
        <v>1536</v>
      </c>
      <c r="F24" s="26"/>
      <c r="G24" s="26"/>
      <c r="H24" s="26">
        <f t="shared" si="0"/>
        <v>7227</v>
      </c>
      <c r="I24" s="34" t="s">
        <v>21</v>
      </c>
    </row>
    <row r="25" spans="1:12" ht="30.75" customHeight="1" x14ac:dyDescent="0.2">
      <c r="A25" s="48"/>
      <c r="B25" s="24"/>
      <c r="C25" s="16" t="s">
        <v>180</v>
      </c>
      <c r="D25" s="26"/>
      <c r="E25" s="26"/>
      <c r="F25" s="26"/>
      <c r="G25" s="26"/>
      <c r="H25" s="26"/>
      <c r="I25" s="34"/>
    </row>
    <row r="26" spans="1:12" ht="30.75" customHeight="1" thickBot="1" x14ac:dyDescent="0.25">
      <c r="A26" s="48"/>
      <c r="B26" s="24">
        <v>12</v>
      </c>
      <c r="C26" s="5" t="s">
        <v>166</v>
      </c>
      <c r="D26" s="26">
        <v>5375</v>
      </c>
      <c r="E26" s="26">
        <v>1451</v>
      </c>
      <c r="F26" s="26"/>
      <c r="G26" s="26"/>
      <c r="H26" s="26">
        <f>SUM(D26:G26)</f>
        <v>6826</v>
      </c>
      <c r="I26" s="34" t="s">
        <v>21</v>
      </c>
    </row>
    <row r="27" spans="1:12" s="3" customFormat="1" ht="30.75" customHeight="1" thickBot="1" x14ac:dyDescent="0.25">
      <c r="A27" s="49">
        <v>1101</v>
      </c>
      <c r="B27" s="63"/>
      <c r="C27" s="73" t="s">
        <v>167</v>
      </c>
      <c r="D27" s="27">
        <f>SUM(D12:D26)</f>
        <v>87553</v>
      </c>
      <c r="E27" s="27">
        <f t="shared" ref="E27:H27" si="3">SUM(E12:E26)</f>
        <v>23638</v>
      </c>
      <c r="F27" s="27">
        <f t="shared" si="3"/>
        <v>0</v>
      </c>
      <c r="G27" s="27">
        <f t="shared" si="3"/>
        <v>0</v>
      </c>
      <c r="H27" s="27">
        <f t="shared" si="3"/>
        <v>111191</v>
      </c>
      <c r="I27" s="36"/>
      <c r="J27" s="5"/>
      <c r="K27" s="5"/>
      <c r="L27" s="5"/>
    </row>
    <row r="28" spans="1:12" s="3" customFormat="1" ht="30.75" customHeight="1" x14ac:dyDescent="0.2">
      <c r="A28" s="69" t="s">
        <v>150</v>
      </c>
      <c r="B28" s="86"/>
      <c r="C28" s="1" t="s">
        <v>151</v>
      </c>
      <c r="D28" s="28"/>
      <c r="E28" s="28"/>
      <c r="F28" s="28"/>
      <c r="G28" s="28"/>
      <c r="H28" s="28"/>
      <c r="I28" s="34"/>
      <c r="J28" s="5"/>
      <c r="K28" s="5"/>
      <c r="L28" s="5"/>
    </row>
    <row r="29" spans="1:12" s="3" customFormat="1" ht="30.75" customHeight="1" thickBot="1" x14ac:dyDescent="0.25">
      <c r="A29" s="70"/>
      <c r="B29" s="24">
        <v>1</v>
      </c>
      <c r="C29" s="71" t="s">
        <v>153</v>
      </c>
      <c r="D29" s="26">
        <v>0</v>
      </c>
      <c r="E29" s="26">
        <v>0</v>
      </c>
      <c r="F29" s="26"/>
      <c r="G29" s="26"/>
      <c r="H29" s="26">
        <f>SUM(D29:G29)</f>
        <v>0</v>
      </c>
      <c r="I29" s="34" t="s">
        <v>21</v>
      </c>
      <c r="J29" s="5"/>
      <c r="K29" s="5"/>
      <c r="L29" s="5"/>
    </row>
    <row r="30" spans="1:12" s="3" customFormat="1" ht="30.75" customHeight="1" thickBot="1" x14ac:dyDescent="0.25">
      <c r="A30" s="49" t="s">
        <v>150</v>
      </c>
      <c r="B30" s="63"/>
      <c r="C30" s="14" t="s">
        <v>152</v>
      </c>
      <c r="D30" s="27">
        <f>SUM(D29)</f>
        <v>0</v>
      </c>
      <c r="E30" s="27">
        <f t="shared" ref="E30:H30" si="4">SUM(E29)</f>
        <v>0</v>
      </c>
      <c r="F30" s="27">
        <f t="shared" si="4"/>
        <v>0</v>
      </c>
      <c r="G30" s="27">
        <f t="shared" si="4"/>
        <v>0</v>
      </c>
      <c r="H30" s="27">
        <f t="shared" si="4"/>
        <v>0</v>
      </c>
      <c r="I30" s="36"/>
      <c r="J30" s="5"/>
      <c r="K30" s="5"/>
      <c r="L30" s="5"/>
    </row>
    <row r="31" spans="1:12" s="3" customFormat="1" ht="30.75" customHeight="1" x14ac:dyDescent="0.2">
      <c r="A31" s="69" t="s">
        <v>155</v>
      </c>
      <c r="B31" s="86"/>
      <c r="C31" s="1" t="s">
        <v>156</v>
      </c>
      <c r="D31" s="28"/>
      <c r="E31" s="28"/>
      <c r="F31" s="28"/>
      <c r="G31" s="28"/>
      <c r="H31" s="28"/>
      <c r="I31" s="34"/>
      <c r="J31" s="5"/>
      <c r="K31" s="5"/>
      <c r="L31" s="5"/>
    </row>
    <row r="32" spans="1:12" s="3" customFormat="1" ht="30.75" customHeight="1" thickBot="1" x14ac:dyDescent="0.25">
      <c r="A32" s="70"/>
      <c r="B32" s="24">
        <v>1</v>
      </c>
      <c r="C32" s="5" t="s">
        <v>39</v>
      </c>
      <c r="D32" s="26">
        <v>2750</v>
      </c>
      <c r="E32" s="26">
        <v>743</v>
      </c>
      <c r="F32" s="26"/>
      <c r="G32" s="26"/>
      <c r="H32" s="26">
        <f>SUM(D32:G32)</f>
        <v>3493</v>
      </c>
      <c r="I32" s="34" t="s">
        <v>21</v>
      </c>
      <c r="J32" s="5"/>
      <c r="K32" s="5"/>
      <c r="L32" s="5"/>
    </row>
    <row r="33" spans="1:12" s="3" customFormat="1" ht="30.75" customHeight="1" thickBot="1" x14ac:dyDescent="0.25">
      <c r="A33" s="49" t="s">
        <v>155</v>
      </c>
      <c r="B33" s="63"/>
      <c r="C33" s="14" t="s">
        <v>157</v>
      </c>
      <c r="D33" s="27">
        <f>SUM(D32)</f>
        <v>2750</v>
      </c>
      <c r="E33" s="27">
        <f t="shared" ref="E33:H33" si="5">SUM(E32)</f>
        <v>743</v>
      </c>
      <c r="F33" s="27">
        <f t="shared" si="5"/>
        <v>0</v>
      </c>
      <c r="G33" s="27">
        <f t="shared" si="5"/>
        <v>0</v>
      </c>
      <c r="H33" s="27">
        <f t="shared" si="5"/>
        <v>3493</v>
      </c>
      <c r="I33" s="36"/>
      <c r="J33" s="5"/>
      <c r="K33" s="5"/>
      <c r="L33" s="5"/>
    </row>
    <row r="34" spans="1:12" s="3" customFormat="1" ht="30.75" customHeight="1" x14ac:dyDescent="0.2">
      <c r="A34" s="46">
        <v>5101</v>
      </c>
      <c r="B34" s="86"/>
      <c r="C34" s="57" t="s">
        <v>14</v>
      </c>
      <c r="D34" s="28"/>
      <c r="E34" s="28"/>
      <c r="F34" s="28"/>
      <c r="G34" s="28"/>
      <c r="H34" s="28"/>
      <c r="I34" s="87"/>
      <c r="J34" s="7"/>
    </row>
    <row r="35" spans="1:12" ht="30.75" customHeight="1" x14ac:dyDescent="0.2">
      <c r="A35" s="48"/>
      <c r="B35" s="24">
        <v>1</v>
      </c>
      <c r="C35" s="5" t="s">
        <v>46</v>
      </c>
      <c r="D35" s="26">
        <v>0</v>
      </c>
      <c r="E35" s="26">
        <v>0</v>
      </c>
      <c r="F35" s="26"/>
      <c r="G35" s="26"/>
      <c r="H35" s="26">
        <f t="shared" ref="H35:H48" si="6">SUM(D35:G35)</f>
        <v>0</v>
      </c>
      <c r="I35" s="34" t="s">
        <v>21</v>
      </c>
    </row>
    <row r="36" spans="1:12" ht="30.75" customHeight="1" x14ac:dyDescent="0.2">
      <c r="A36" s="48"/>
      <c r="B36" s="24">
        <v>2</v>
      </c>
      <c r="C36" s="5" t="s">
        <v>47</v>
      </c>
      <c r="D36" s="26">
        <v>11811</v>
      </c>
      <c r="E36" s="26">
        <v>3189</v>
      </c>
      <c r="F36" s="26"/>
      <c r="G36" s="26"/>
      <c r="H36" s="26">
        <f t="shared" si="6"/>
        <v>15000</v>
      </c>
      <c r="I36" s="34" t="s">
        <v>21</v>
      </c>
    </row>
    <row r="37" spans="1:12" ht="30.75" customHeight="1" x14ac:dyDescent="0.2">
      <c r="A37" s="48"/>
      <c r="B37" s="24">
        <v>3</v>
      </c>
      <c r="C37" s="5" t="s">
        <v>63</v>
      </c>
      <c r="D37" s="26">
        <v>4500</v>
      </c>
      <c r="E37" s="26">
        <v>1215</v>
      </c>
      <c r="F37" s="26"/>
      <c r="G37" s="26"/>
      <c r="H37" s="26">
        <f t="shared" si="6"/>
        <v>5715</v>
      </c>
      <c r="I37" s="34" t="s">
        <v>21</v>
      </c>
    </row>
    <row r="38" spans="1:12" ht="30.75" customHeight="1" x14ac:dyDescent="0.2">
      <c r="A38" s="48"/>
      <c r="B38" s="24">
        <v>4</v>
      </c>
      <c r="C38" s="5" t="s">
        <v>64</v>
      </c>
      <c r="D38" s="26">
        <v>7000</v>
      </c>
      <c r="E38" s="26">
        <v>1890</v>
      </c>
      <c r="F38" s="26"/>
      <c r="G38" s="26"/>
      <c r="H38" s="26">
        <f t="shared" si="6"/>
        <v>8890</v>
      </c>
      <c r="I38" s="34" t="s">
        <v>21</v>
      </c>
    </row>
    <row r="39" spans="1:12" ht="30.75" customHeight="1" x14ac:dyDescent="0.2">
      <c r="A39" s="48"/>
      <c r="B39" s="24">
        <v>5</v>
      </c>
      <c r="C39" s="5" t="s">
        <v>65</v>
      </c>
      <c r="D39" s="26">
        <v>12000</v>
      </c>
      <c r="E39" s="26">
        <v>3240</v>
      </c>
      <c r="F39" s="26"/>
      <c r="G39" s="26"/>
      <c r="H39" s="26">
        <f t="shared" si="6"/>
        <v>15240</v>
      </c>
      <c r="I39" s="34" t="s">
        <v>21</v>
      </c>
    </row>
    <row r="40" spans="1:12" ht="30.75" customHeight="1" x14ac:dyDescent="0.2">
      <c r="A40" s="48"/>
      <c r="B40" s="24">
        <v>6</v>
      </c>
      <c r="C40" s="5" t="s">
        <v>67</v>
      </c>
      <c r="D40" s="26">
        <v>5000</v>
      </c>
      <c r="E40" s="26">
        <v>1350</v>
      </c>
      <c r="F40" s="26"/>
      <c r="G40" s="26"/>
      <c r="H40" s="26">
        <f t="shared" si="6"/>
        <v>6350</v>
      </c>
      <c r="I40" s="34" t="s">
        <v>21</v>
      </c>
    </row>
    <row r="41" spans="1:12" ht="30.75" customHeight="1" x14ac:dyDescent="0.2">
      <c r="A41" s="48"/>
      <c r="B41" s="24">
        <v>7</v>
      </c>
      <c r="C41" s="5" t="s">
        <v>68</v>
      </c>
      <c r="D41" s="26"/>
      <c r="E41" s="26"/>
      <c r="F41" s="26">
        <f>6000</f>
        <v>6000</v>
      </c>
      <c r="G41" s="26">
        <f>1620</f>
        <v>1620</v>
      </c>
      <c r="H41" s="26">
        <f t="shared" si="6"/>
        <v>7620</v>
      </c>
      <c r="I41" s="34" t="s">
        <v>21</v>
      </c>
    </row>
    <row r="42" spans="1:12" ht="30.75" customHeight="1" x14ac:dyDescent="0.2">
      <c r="A42" s="48"/>
      <c r="B42" s="24">
        <v>8</v>
      </c>
      <c r="C42" s="5" t="s">
        <v>71</v>
      </c>
      <c r="D42" s="26">
        <v>5500</v>
      </c>
      <c r="E42" s="26">
        <v>1485</v>
      </c>
      <c r="F42" s="26"/>
      <c r="G42" s="26"/>
      <c r="H42" s="26">
        <f t="shared" si="6"/>
        <v>6985</v>
      </c>
      <c r="I42" s="34" t="s">
        <v>21</v>
      </c>
    </row>
    <row r="43" spans="1:12" ht="30.75" customHeight="1" x14ac:dyDescent="0.2">
      <c r="A43" s="48"/>
      <c r="B43" s="24">
        <v>9</v>
      </c>
      <c r="C43" s="5" t="s">
        <v>92</v>
      </c>
      <c r="D43" s="26">
        <v>12000</v>
      </c>
      <c r="E43" s="26">
        <v>3240</v>
      </c>
      <c r="F43" s="26"/>
      <c r="G43" s="26"/>
      <c r="H43" s="26">
        <f t="shared" si="6"/>
        <v>15240</v>
      </c>
      <c r="I43" s="34" t="s">
        <v>21</v>
      </c>
    </row>
    <row r="44" spans="1:12" ht="30.75" customHeight="1" x14ac:dyDescent="0.2">
      <c r="A44" s="48"/>
      <c r="B44" s="24">
        <v>10</v>
      </c>
      <c r="C44" s="5" t="s">
        <v>69</v>
      </c>
      <c r="D44" s="26">
        <v>4000</v>
      </c>
      <c r="E44" s="26">
        <v>1080</v>
      </c>
      <c r="F44" s="26"/>
      <c r="G44" s="26"/>
      <c r="H44" s="26">
        <f t="shared" si="6"/>
        <v>5080</v>
      </c>
      <c r="I44" s="34" t="s">
        <v>21</v>
      </c>
    </row>
    <row r="45" spans="1:12" ht="30.75" customHeight="1" x14ac:dyDescent="0.2">
      <c r="A45" s="48"/>
      <c r="B45" s="24">
        <v>11</v>
      </c>
      <c r="C45" s="5" t="s">
        <v>66</v>
      </c>
      <c r="D45" s="26">
        <f>12000-472-2000-5756</f>
        <v>3772</v>
      </c>
      <c r="E45" s="26">
        <f>3240-128-540-1554</f>
        <v>1018</v>
      </c>
      <c r="F45" s="26"/>
      <c r="G45" s="26"/>
      <c r="H45" s="26">
        <f t="shared" si="6"/>
        <v>4790</v>
      </c>
      <c r="I45" s="34" t="s">
        <v>21</v>
      </c>
    </row>
    <row r="46" spans="1:12" ht="30.75" customHeight="1" x14ac:dyDescent="0.2">
      <c r="A46" s="48"/>
      <c r="B46" s="24">
        <v>12</v>
      </c>
      <c r="C46" s="5" t="s">
        <v>70</v>
      </c>
      <c r="D46" s="26">
        <v>7000</v>
      </c>
      <c r="E46" s="26">
        <v>1890</v>
      </c>
      <c r="F46" s="26"/>
      <c r="G46" s="26"/>
      <c r="H46" s="26">
        <f t="shared" si="6"/>
        <v>8890</v>
      </c>
      <c r="I46" s="34" t="s">
        <v>21</v>
      </c>
    </row>
    <row r="47" spans="1:12" ht="30.75" customHeight="1" x14ac:dyDescent="0.2">
      <c r="A47" s="48"/>
      <c r="B47" s="24">
        <v>13</v>
      </c>
      <c r="C47" s="5" t="s">
        <v>72</v>
      </c>
      <c r="D47" s="26">
        <v>4000</v>
      </c>
      <c r="E47" s="26">
        <v>1080</v>
      </c>
      <c r="F47" s="26"/>
      <c r="G47" s="26"/>
      <c r="H47" s="26">
        <f t="shared" si="6"/>
        <v>5080</v>
      </c>
      <c r="I47" s="34" t="s">
        <v>21</v>
      </c>
    </row>
    <row r="48" spans="1:12" ht="30.75" customHeight="1" thickBot="1" x14ac:dyDescent="0.25">
      <c r="A48" s="48"/>
      <c r="B48" s="24">
        <v>14</v>
      </c>
      <c r="C48" s="5" t="s">
        <v>192</v>
      </c>
      <c r="D48" s="26">
        <v>2756</v>
      </c>
      <c r="E48" s="26">
        <v>744</v>
      </c>
      <c r="F48" s="26">
        <v>744</v>
      </c>
      <c r="G48" s="26">
        <v>-744</v>
      </c>
      <c r="H48" s="26">
        <f t="shared" si="6"/>
        <v>3500</v>
      </c>
      <c r="I48" s="34" t="s">
        <v>21</v>
      </c>
    </row>
    <row r="49" spans="1:12" s="3" customFormat="1" ht="30.75" customHeight="1" thickBot="1" x14ac:dyDescent="0.25">
      <c r="A49" s="49">
        <v>5101</v>
      </c>
      <c r="B49" s="63"/>
      <c r="C49" s="14" t="s">
        <v>193</v>
      </c>
      <c r="D49" s="27">
        <f>SUM(D35:D48)</f>
        <v>79339</v>
      </c>
      <c r="E49" s="27">
        <f t="shared" ref="E49:H49" si="7">SUM(E35:E48)</f>
        <v>21421</v>
      </c>
      <c r="F49" s="27">
        <f t="shared" si="7"/>
        <v>6744</v>
      </c>
      <c r="G49" s="27">
        <f t="shared" si="7"/>
        <v>876</v>
      </c>
      <c r="H49" s="27">
        <f t="shared" si="7"/>
        <v>108380</v>
      </c>
      <c r="I49" s="37"/>
      <c r="J49" s="5"/>
      <c r="K49" s="5"/>
      <c r="L49" s="5"/>
    </row>
    <row r="50" spans="1:12" s="13" customFormat="1" ht="30.75" customHeight="1" x14ac:dyDescent="0.2">
      <c r="A50" s="46">
        <v>6301</v>
      </c>
      <c r="B50" s="86"/>
      <c r="C50" s="57" t="s">
        <v>18</v>
      </c>
      <c r="D50" s="29"/>
      <c r="E50" s="29"/>
      <c r="F50" s="29"/>
      <c r="G50" s="29"/>
      <c r="H50" s="29"/>
      <c r="I50" s="38"/>
      <c r="J50" s="19"/>
    </row>
    <row r="51" spans="1:12" ht="30.75" customHeight="1" x14ac:dyDescent="0.2">
      <c r="A51" s="50"/>
      <c r="B51" s="86"/>
      <c r="C51" s="57" t="s">
        <v>19</v>
      </c>
      <c r="D51" s="30"/>
      <c r="E51" s="30"/>
      <c r="F51" s="30"/>
      <c r="G51" s="30"/>
      <c r="H51" s="30"/>
      <c r="I51" s="39"/>
    </row>
    <row r="52" spans="1:12" ht="30.75" customHeight="1" x14ac:dyDescent="0.2">
      <c r="A52" s="50"/>
      <c r="B52" s="62" t="s">
        <v>20</v>
      </c>
      <c r="C52" s="58" t="s">
        <v>73</v>
      </c>
      <c r="D52" s="26"/>
      <c r="E52" s="26"/>
      <c r="F52" s="26"/>
      <c r="G52" s="26"/>
      <c r="H52" s="26"/>
      <c r="I52" s="34"/>
    </row>
    <row r="53" spans="1:12" ht="30.75" customHeight="1" x14ac:dyDescent="0.2">
      <c r="A53" s="50"/>
      <c r="B53" s="24">
        <v>1</v>
      </c>
      <c r="C53" s="59" t="s">
        <v>41</v>
      </c>
      <c r="D53" s="26">
        <v>0</v>
      </c>
      <c r="E53" s="26">
        <v>0</v>
      </c>
      <c r="F53" s="26"/>
      <c r="G53" s="26"/>
      <c r="H53" s="26">
        <f t="shared" ref="H53:H59" si="8">SUM(D53:G53)</f>
        <v>0</v>
      </c>
      <c r="I53" s="34" t="s">
        <v>21</v>
      </c>
    </row>
    <row r="54" spans="1:12" ht="30.75" customHeight="1" x14ac:dyDescent="0.2">
      <c r="A54" s="50"/>
      <c r="B54" s="24">
        <v>2</v>
      </c>
      <c r="C54" s="59" t="s">
        <v>42</v>
      </c>
      <c r="D54" s="26">
        <v>0</v>
      </c>
      <c r="E54" s="26">
        <v>0</v>
      </c>
      <c r="F54" s="26"/>
      <c r="G54" s="26"/>
      <c r="H54" s="26">
        <f t="shared" si="8"/>
        <v>0</v>
      </c>
      <c r="I54" s="34" t="s">
        <v>21</v>
      </c>
    </row>
    <row r="55" spans="1:12" ht="30.75" customHeight="1" thickBot="1" x14ac:dyDescent="0.25">
      <c r="A55" s="50"/>
      <c r="B55" s="24">
        <v>3</v>
      </c>
      <c r="C55" s="59" t="s">
        <v>74</v>
      </c>
      <c r="D55" s="26">
        <v>0</v>
      </c>
      <c r="E55" s="26">
        <v>0</v>
      </c>
      <c r="F55" s="26"/>
      <c r="G55" s="26"/>
      <c r="H55" s="26">
        <f t="shared" si="8"/>
        <v>0</v>
      </c>
      <c r="I55" s="34" t="s">
        <v>21</v>
      </c>
    </row>
    <row r="56" spans="1:12" s="6" customFormat="1" ht="30.75" customHeight="1" thickBot="1" x14ac:dyDescent="0.25">
      <c r="A56" s="50"/>
      <c r="B56" s="62" t="s">
        <v>22</v>
      </c>
      <c r="C56" s="58" t="s">
        <v>43</v>
      </c>
      <c r="D56" s="26"/>
      <c r="E56" s="26"/>
      <c r="F56" s="26"/>
      <c r="G56" s="26"/>
      <c r="H56" s="26"/>
      <c r="I56" s="34"/>
      <c r="J56" s="20"/>
    </row>
    <row r="57" spans="1:12" s="3" customFormat="1" ht="30.75" customHeight="1" x14ac:dyDescent="0.2">
      <c r="A57" s="50"/>
      <c r="B57" s="24">
        <v>4</v>
      </c>
      <c r="C57" s="59" t="s">
        <v>44</v>
      </c>
      <c r="D57" s="26">
        <f>19239-13680</f>
        <v>5559</v>
      </c>
      <c r="E57" s="26">
        <f>5195-3694</f>
        <v>1501</v>
      </c>
      <c r="F57" s="26"/>
      <c r="G57" s="26"/>
      <c r="H57" s="26">
        <f t="shared" si="8"/>
        <v>7060</v>
      </c>
      <c r="I57" s="34" t="s">
        <v>21</v>
      </c>
      <c r="J57" s="7"/>
    </row>
    <row r="58" spans="1:12" s="3" customFormat="1" ht="30.75" customHeight="1" x14ac:dyDescent="0.2">
      <c r="A58" s="50"/>
      <c r="B58" s="24">
        <v>5</v>
      </c>
      <c r="C58" s="59" t="s">
        <v>42</v>
      </c>
      <c r="D58" s="26">
        <v>0</v>
      </c>
      <c r="E58" s="26">
        <v>0</v>
      </c>
      <c r="F58" s="26"/>
      <c r="G58" s="26"/>
      <c r="H58" s="26">
        <f t="shared" si="8"/>
        <v>0</v>
      </c>
      <c r="I58" s="34" t="s">
        <v>21</v>
      </c>
      <c r="J58" s="7"/>
    </row>
    <row r="59" spans="1:12" s="3" customFormat="1" ht="30.75" customHeight="1" thickBot="1" x14ac:dyDescent="0.25">
      <c r="A59" s="50"/>
      <c r="B59" s="24">
        <v>6</v>
      </c>
      <c r="C59" s="59" t="s">
        <v>45</v>
      </c>
      <c r="D59" s="26">
        <v>0</v>
      </c>
      <c r="E59" s="26">
        <v>0</v>
      </c>
      <c r="F59" s="26"/>
      <c r="G59" s="26"/>
      <c r="H59" s="26">
        <f t="shared" si="8"/>
        <v>0</v>
      </c>
      <c r="I59" s="34" t="s">
        <v>21</v>
      </c>
      <c r="J59" s="7"/>
    </row>
    <row r="60" spans="1:12" s="14" customFormat="1" ht="30.75" customHeight="1" thickBot="1" x14ac:dyDescent="0.25">
      <c r="A60" s="51"/>
      <c r="B60" s="63" t="s">
        <v>5</v>
      </c>
      <c r="C60" s="60" t="s">
        <v>75</v>
      </c>
      <c r="D60" s="31">
        <f>SUM(D53:D59)</f>
        <v>5559</v>
      </c>
      <c r="E60" s="31">
        <f>SUM(E53:E59)</f>
        <v>1501</v>
      </c>
      <c r="F60" s="31">
        <f>SUM(F53:F59)</f>
        <v>0</v>
      </c>
      <c r="G60" s="31">
        <f>SUM(G53:G59)</f>
        <v>0</v>
      </c>
      <c r="H60" s="31">
        <f>SUM(H53:H59)</f>
        <v>7060</v>
      </c>
      <c r="I60" s="40"/>
    </row>
    <row r="61" spans="1:12" s="1" customFormat="1" ht="30.75" customHeight="1" x14ac:dyDescent="0.2">
      <c r="A61" s="52"/>
      <c r="B61" s="86"/>
      <c r="C61" s="57" t="s">
        <v>31</v>
      </c>
      <c r="D61" s="2"/>
      <c r="E61" s="2"/>
      <c r="F61" s="2"/>
      <c r="G61" s="2"/>
      <c r="H61" s="2"/>
      <c r="I61" s="41"/>
    </row>
    <row r="62" spans="1:12" s="1" customFormat="1" ht="30.75" customHeight="1" x14ac:dyDescent="0.2">
      <c r="A62" s="52"/>
      <c r="B62" s="24">
        <v>1</v>
      </c>
      <c r="C62" s="59" t="s">
        <v>32</v>
      </c>
      <c r="D62" s="3">
        <f>3150-1358</f>
        <v>1792</v>
      </c>
      <c r="E62" s="3">
        <f>850-367</f>
        <v>483</v>
      </c>
      <c r="F62" s="3"/>
      <c r="G62" s="3"/>
      <c r="H62" s="26">
        <f t="shared" ref="H62:H64" si="9">SUM(D62:G62)</f>
        <v>2275</v>
      </c>
      <c r="I62" s="34" t="s">
        <v>21</v>
      </c>
    </row>
    <row r="63" spans="1:12" s="1" customFormat="1" ht="30.75" customHeight="1" x14ac:dyDescent="0.2">
      <c r="A63" s="52"/>
      <c r="B63" s="24">
        <v>2</v>
      </c>
      <c r="C63" s="59" t="s">
        <v>33</v>
      </c>
      <c r="D63" s="3">
        <v>0</v>
      </c>
      <c r="E63" s="3">
        <v>0</v>
      </c>
      <c r="F63" s="3"/>
      <c r="G63" s="3"/>
      <c r="H63" s="26">
        <f t="shared" si="9"/>
        <v>0</v>
      </c>
      <c r="I63" s="34" t="s">
        <v>21</v>
      </c>
    </row>
    <row r="64" spans="1:12" s="1" customFormat="1" ht="30.75" customHeight="1" thickBot="1" x14ac:dyDescent="0.25">
      <c r="A64" s="52"/>
      <c r="B64" s="24">
        <v>3</v>
      </c>
      <c r="C64" s="59" t="s">
        <v>34</v>
      </c>
      <c r="D64" s="3">
        <f>1339-1103</f>
        <v>236</v>
      </c>
      <c r="E64" s="3">
        <f>361-299</f>
        <v>62</v>
      </c>
      <c r="F64" s="3"/>
      <c r="G64" s="3"/>
      <c r="H64" s="26">
        <f t="shared" si="9"/>
        <v>298</v>
      </c>
      <c r="I64" s="34" t="s">
        <v>21</v>
      </c>
    </row>
    <row r="65" spans="1:10" s="1" customFormat="1" ht="30.75" customHeight="1" thickBot="1" x14ac:dyDescent="0.25">
      <c r="A65" s="51"/>
      <c r="B65" s="63" t="s">
        <v>4</v>
      </c>
      <c r="C65" s="60" t="s">
        <v>35</v>
      </c>
      <c r="D65" s="31">
        <f>SUM(D62:D64)</f>
        <v>2028</v>
      </c>
      <c r="E65" s="31">
        <f>SUM(E62:E64)</f>
        <v>545</v>
      </c>
      <c r="F65" s="31">
        <f>SUM(F62:F64)</f>
        <v>0</v>
      </c>
      <c r="G65" s="31">
        <f>SUM(G62:G64)</f>
        <v>0</v>
      </c>
      <c r="H65" s="31">
        <f>SUM(H62:H64)</f>
        <v>2573</v>
      </c>
      <c r="I65" s="40"/>
    </row>
    <row r="66" spans="1:10" s="6" customFormat="1" ht="30.75" customHeight="1" thickBot="1" x14ac:dyDescent="0.25">
      <c r="A66" s="51"/>
      <c r="B66" s="63"/>
      <c r="C66" s="60" t="s">
        <v>9</v>
      </c>
      <c r="D66" s="74"/>
      <c r="E66" s="74"/>
      <c r="F66" s="74"/>
      <c r="G66" s="74"/>
      <c r="I66" s="36"/>
      <c r="J66" s="20"/>
    </row>
    <row r="67" spans="1:10" ht="30.75" customHeight="1" thickBot="1" x14ac:dyDescent="0.25">
      <c r="A67" s="51"/>
      <c r="B67" s="75">
        <v>1</v>
      </c>
      <c r="C67" s="76" t="s">
        <v>36</v>
      </c>
      <c r="D67" s="74">
        <v>3937</v>
      </c>
      <c r="E67" s="74">
        <v>1063</v>
      </c>
      <c r="F67" s="74"/>
      <c r="G67" s="74"/>
      <c r="H67" s="74">
        <f t="shared" ref="H67" si="10">SUM(D67:G67)</f>
        <v>5000</v>
      </c>
      <c r="I67" s="36" t="s">
        <v>21</v>
      </c>
    </row>
    <row r="68" spans="1:10" s="1" customFormat="1" ht="30.75" customHeight="1" thickBot="1" x14ac:dyDescent="0.25">
      <c r="A68" s="51"/>
      <c r="B68" s="63" t="s">
        <v>6</v>
      </c>
      <c r="C68" s="60" t="s">
        <v>28</v>
      </c>
      <c r="D68" s="31">
        <f>SUM(D67)</f>
        <v>3937</v>
      </c>
      <c r="E68" s="31">
        <f>SUM(E67)</f>
        <v>1063</v>
      </c>
      <c r="F68" s="31">
        <f>SUM(F67)</f>
        <v>0</v>
      </c>
      <c r="G68" s="31">
        <f>SUM(G67)</f>
        <v>0</v>
      </c>
      <c r="H68" s="31">
        <f>SUM(H67)</f>
        <v>5000</v>
      </c>
      <c r="I68" s="40"/>
    </row>
    <row r="69" spans="1:10" s="1" customFormat="1" ht="30.75" customHeight="1" x14ac:dyDescent="0.2">
      <c r="A69" s="52"/>
      <c r="B69" s="86"/>
      <c r="C69" s="57" t="s">
        <v>37</v>
      </c>
      <c r="D69" s="2"/>
      <c r="E69" s="2"/>
      <c r="F69" s="2"/>
      <c r="G69" s="2"/>
      <c r="H69" s="2"/>
      <c r="I69" s="41"/>
    </row>
    <row r="70" spans="1:10" s="1" customFormat="1" ht="30.75" customHeight="1" thickBot="1" x14ac:dyDescent="0.25">
      <c r="A70" s="52"/>
      <c r="B70" s="24">
        <v>1</v>
      </c>
      <c r="C70" s="59" t="s">
        <v>39</v>
      </c>
      <c r="D70" s="3">
        <v>6</v>
      </c>
      <c r="E70" s="3">
        <v>1</v>
      </c>
      <c r="F70" s="3"/>
      <c r="G70" s="3"/>
      <c r="H70" s="26">
        <f t="shared" ref="H70" si="11">SUM(D70:G70)</f>
        <v>7</v>
      </c>
      <c r="I70" s="34" t="s">
        <v>21</v>
      </c>
    </row>
    <row r="71" spans="1:10" s="1" customFormat="1" ht="30.75" customHeight="1" thickBot="1" x14ac:dyDescent="0.25">
      <c r="A71" s="51"/>
      <c r="B71" s="63" t="s">
        <v>23</v>
      </c>
      <c r="C71" s="60" t="s">
        <v>38</v>
      </c>
      <c r="D71" s="31">
        <f>SUM(D70)</f>
        <v>6</v>
      </c>
      <c r="E71" s="31">
        <f>SUM(E70)</f>
        <v>1</v>
      </c>
      <c r="F71" s="31">
        <f>SUM(F70)</f>
        <v>0</v>
      </c>
      <c r="G71" s="31">
        <f>SUM(G70)</f>
        <v>0</v>
      </c>
      <c r="H71" s="31">
        <f>SUM(H70)</f>
        <v>7</v>
      </c>
      <c r="I71" s="40"/>
    </row>
    <row r="72" spans="1:10" s="17" customFormat="1" ht="30.75" customHeight="1" thickBot="1" x14ac:dyDescent="0.25">
      <c r="A72" s="53"/>
      <c r="B72" s="64"/>
      <c r="C72" s="61" t="s">
        <v>10</v>
      </c>
      <c r="D72" s="32"/>
      <c r="E72" s="32"/>
      <c r="F72" s="32"/>
      <c r="G72" s="32"/>
      <c r="H72" s="44"/>
      <c r="I72" s="42"/>
    </row>
    <row r="73" spans="1:10" ht="30.75" customHeight="1" x14ac:dyDescent="0.2">
      <c r="A73" s="52"/>
      <c r="B73" s="24">
        <v>1</v>
      </c>
      <c r="C73" s="5" t="s">
        <v>98</v>
      </c>
      <c r="D73" s="26">
        <v>787</v>
      </c>
      <c r="E73" s="26">
        <v>213</v>
      </c>
      <c r="F73" s="26">
        <f>-787</f>
        <v>-787</v>
      </c>
      <c r="G73" s="26">
        <f>-213</f>
        <v>-213</v>
      </c>
      <c r="H73" s="26">
        <f t="shared" ref="H73:H74" si="12">SUM(D73:G73)</f>
        <v>0</v>
      </c>
      <c r="I73" s="34" t="s">
        <v>21</v>
      </c>
    </row>
    <row r="74" spans="1:10" ht="30.75" customHeight="1" thickBot="1" x14ac:dyDescent="0.25">
      <c r="A74" s="52"/>
      <c r="B74" s="24">
        <v>2</v>
      </c>
      <c r="C74" s="17" t="s">
        <v>121</v>
      </c>
      <c r="D74" s="26">
        <v>55118</v>
      </c>
      <c r="E74" s="26">
        <v>14882</v>
      </c>
      <c r="F74" s="26"/>
      <c r="G74" s="26"/>
      <c r="H74" s="26">
        <f t="shared" si="12"/>
        <v>70000</v>
      </c>
      <c r="I74" s="34" t="s">
        <v>21</v>
      </c>
    </row>
    <row r="75" spans="1:10" s="1" customFormat="1" ht="30.75" customHeight="1" thickBot="1" x14ac:dyDescent="0.25">
      <c r="A75" s="51"/>
      <c r="B75" s="63" t="s">
        <v>24</v>
      </c>
      <c r="C75" s="60" t="s">
        <v>77</v>
      </c>
      <c r="D75" s="31">
        <f>SUM(D73:D74)</f>
        <v>55905</v>
      </c>
      <c r="E75" s="31">
        <f>SUM(E73:E74)</f>
        <v>15095</v>
      </c>
      <c r="F75" s="31">
        <f>SUM(F73:F74)</f>
        <v>-787</v>
      </c>
      <c r="G75" s="31">
        <f>SUM(G73:G74)</f>
        <v>-213</v>
      </c>
      <c r="H75" s="31">
        <f>SUM(H73:H74)</f>
        <v>70000</v>
      </c>
      <c r="I75" s="40"/>
    </row>
    <row r="76" spans="1:10" ht="30.75" customHeight="1" x14ac:dyDescent="0.2">
      <c r="A76" s="52"/>
      <c r="B76" s="86"/>
      <c r="C76" s="57" t="s">
        <v>12</v>
      </c>
      <c r="D76" s="26"/>
      <c r="E76" s="26"/>
      <c r="F76" s="26"/>
      <c r="G76" s="26"/>
      <c r="H76" s="3"/>
      <c r="I76" s="34"/>
    </row>
    <row r="77" spans="1:10" s="3" customFormat="1" ht="30.75" customHeight="1" x14ac:dyDescent="0.2">
      <c r="A77" s="52"/>
      <c r="B77" s="24">
        <v>1</v>
      </c>
      <c r="C77" s="59" t="s">
        <v>40</v>
      </c>
      <c r="D77" s="26">
        <v>0</v>
      </c>
      <c r="E77" s="26">
        <v>0</v>
      </c>
      <c r="F77" s="26"/>
      <c r="G77" s="26"/>
      <c r="H77" s="26">
        <f t="shared" ref="H77:H79" si="13">SUM(D77:G77)</f>
        <v>0</v>
      </c>
      <c r="I77" s="34" t="s">
        <v>21</v>
      </c>
      <c r="J77" s="7"/>
    </row>
    <row r="78" spans="1:10" ht="30.75" customHeight="1" x14ac:dyDescent="0.2">
      <c r="A78" s="52"/>
      <c r="B78" s="24">
        <v>2</v>
      </c>
      <c r="C78" s="68" t="s">
        <v>160</v>
      </c>
      <c r="D78" s="26">
        <v>26121</v>
      </c>
      <c r="E78" s="26">
        <v>7052</v>
      </c>
      <c r="F78" s="26"/>
      <c r="G78" s="26"/>
      <c r="H78" s="26">
        <f t="shared" si="13"/>
        <v>33173</v>
      </c>
      <c r="I78" s="34" t="s">
        <v>21</v>
      </c>
    </row>
    <row r="79" spans="1:10" ht="30.75" customHeight="1" thickBot="1" x14ac:dyDescent="0.25">
      <c r="A79" s="52"/>
      <c r="B79" s="24">
        <v>3</v>
      </c>
      <c r="C79" s="59" t="s">
        <v>162</v>
      </c>
      <c r="D79" s="26">
        <v>5485</v>
      </c>
      <c r="E79" s="26">
        <v>1481</v>
      </c>
      <c r="F79" s="26"/>
      <c r="G79" s="26"/>
      <c r="H79" s="26">
        <f t="shared" si="13"/>
        <v>6966</v>
      </c>
      <c r="I79" s="34" t="s">
        <v>21</v>
      </c>
    </row>
    <row r="80" spans="1:10" s="1" customFormat="1" ht="30.75" customHeight="1" thickBot="1" x14ac:dyDescent="0.25">
      <c r="A80" s="51"/>
      <c r="B80" s="63" t="s">
        <v>25</v>
      </c>
      <c r="C80" s="60" t="s">
        <v>161</v>
      </c>
      <c r="D80" s="31">
        <f>SUM(D77:D79)</f>
        <v>31606</v>
      </c>
      <c r="E80" s="31">
        <f t="shared" ref="E80:H80" si="14">SUM(E77:E79)</f>
        <v>8533</v>
      </c>
      <c r="F80" s="31">
        <f t="shared" si="14"/>
        <v>0</v>
      </c>
      <c r="G80" s="31">
        <f t="shared" si="14"/>
        <v>0</v>
      </c>
      <c r="H80" s="31">
        <f t="shared" si="14"/>
        <v>40139</v>
      </c>
      <c r="I80" s="40"/>
    </row>
    <row r="81" spans="1:12" s="3" customFormat="1" ht="30.75" customHeight="1" x14ac:dyDescent="0.2">
      <c r="A81" s="52"/>
      <c r="B81" s="86"/>
      <c r="C81" s="57" t="s">
        <v>8</v>
      </c>
      <c r="D81" s="26"/>
      <c r="E81" s="26"/>
      <c r="F81" s="26"/>
      <c r="G81" s="26"/>
      <c r="I81" s="34"/>
      <c r="J81" s="7"/>
    </row>
    <row r="82" spans="1:12" s="3" customFormat="1" ht="30.75" customHeight="1" thickBot="1" x14ac:dyDescent="0.25">
      <c r="A82" s="52"/>
      <c r="B82" s="24">
        <v>1</v>
      </c>
      <c r="C82" s="59" t="s">
        <v>76</v>
      </c>
      <c r="D82" s="26">
        <v>11811</v>
      </c>
      <c r="E82" s="26">
        <v>3189</v>
      </c>
      <c r="F82" s="26"/>
      <c r="G82" s="26"/>
      <c r="H82" s="26">
        <f t="shared" ref="H82" si="15">SUM(D82:G82)</f>
        <v>15000</v>
      </c>
      <c r="I82" s="34" t="s">
        <v>21</v>
      </c>
      <c r="J82" s="7"/>
    </row>
    <row r="83" spans="1:12" s="3" customFormat="1" ht="30.75" customHeight="1" thickBot="1" x14ac:dyDescent="0.25">
      <c r="A83" s="51"/>
      <c r="B83" s="63" t="s">
        <v>26</v>
      </c>
      <c r="C83" s="60" t="s">
        <v>29</v>
      </c>
      <c r="D83" s="27">
        <f>SUM(D82)</f>
        <v>11811</v>
      </c>
      <c r="E83" s="27">
        <f>SUM(E82)</f>
        <v>3189</v>
      </c>
      <c r="F83" s="27">
        <f>SUM(F82)</f>
        <v>0</v>
      </c>
      <c r="G83" s="27">
        <f>SUM(G82)</f>
        <v>0</v>
      </c>
      <c r="H83" s="31">
        <f>SUM(H82)</f>
        <v>15000</v>
      </c>
      <c r="I83" s="36"/>
      <c r="J83" s="7"/>
    </row>
    <row r="84" spans="1:12" s="1" customFormat="1" ht="30.75" customHeight="1" thickBot="1" x14ac:dyDescent="0.25">
      <c r="A84" s="54">
        <v>6301</v>
      </c>
      <c r="B84" s="63"/>
      <c r="C84" s="14" t="s">
        <v>27</v>
      </c>
      <c r="D84" s="31">
        <f>SUM(D60,D65,D68,D71,D75,D80,D83)</f>
        <v>110852</v>
      </c>
      <c r="E84" s="31">
        <f>SUM(E60,E65,E68,E71,E75,E80,E83)</f>
        <v>29927</v>
      </c>
      <c r="F84" s="31">
        <f>SUM(F60,F65,F68,F71,F75,F80,F83)</f>
        <v>-787</v>
      </c>
      <c r="G84" s="31">
        <f>SUM(G60,G65,G68,G71,G75,G80,G83)</f>
        <v>-213</v>
      </c>
      <c r="H84" s="31">
        <f>SUM(H60,H65,H68,H71,H75,H80,H83)</f>
        <v>139779</v>
      </c>
      <c r="I84" s="40"/>
    </row>
    <row r="85" spans="1:12" s="3" customFormat="1" ht="30.75" customHeight="1" x14ac:dyDescent="0.2">
      <c r="A85" s="46">
        <v>6303</v>
      </c>
      <c r="B85" s="65"/>
      <c r="C85" s="57" t="s">
        <v>17</v>
      </c>
      <c r="D85" s="26"/>
      <c r="E85" s="26"/>
      <c r="F85" s="26"/>
      <c r="G85" s="26"/>
      <c r="H85" s="26"/>
      <c r="I85" s="34"/>
      <c r="J85" s="5"/>
      <c r="K85" s="5"/>
      <c r="L85" s="5"/>
    </row>
    <row r="86" spans="1:12" s="3" customFormat="1" ht="20.25" customHeight="1" x14ac:dyDescent="0.2">
      <c r="A86" s="46"/>
      <c r="B86" s="65"/>
      <c r="C86" s="58" t="s">
        <v>97</v>
      </c>
      <c r="D86" s="26"/>
      <c r="E86" s="26"/>
      <c r="F86" s="26"/>
      <c r="G86" s="26"/>
      <c r="H86" s="26"/>
      <c r="I86" s="34"/>
      <c r="J86" s="5"/>
      <c r="K86" s="5"/>
      <c r="L86" s="5"/>
    </row>
    <row r="87" spans="1:12" s="3" customFormat="1" ht="30.75" customHeight="1" x14ac:dyDescent="0.2">
      <c r="A87" s="52"/>
      <c r="B87" s="24">
        <v>1</v>
      </c>
      <c r="C87" s="59" t="s">
        <v>120</v>
      </c>
      <c r="D87" s="26">
        <v>682677</v>
      </c>
      <c r="E87" s="26">
        <v>184323</v>
      </c>
      <c r="F87" s="26"/>
      <c r="G87" s="26"/>
      <c r="H87" s="26">
        <f t="shared" ref="H87:H100" si="16">SUM(D87:G87)</f>
        <v>867000</v>
      </c>
      <c r="I87" s="34" t="s">
        <v>21</v>
      </c>
      <c r="J87" s="5"/>
      <c r="K87" s="5"/>
      <c r="L87" s="5"/>
    </row>
    <row r="88" spans="1:12" s="3" customFormat="1" ht="30.75" customHeight="1" x14ac:dyDescent="0.2">
      <c r="A88" s="52"/>
      <c r="B88" s="24">
        <v>2</v>
      </c>
      <c r="C88" s="59" t="s">
        <v>48</v>
      </c>
      <c r="D88" s="26">
        <v>50000</v>
      </c>
      <c r="E88" s="26">
        <v>13500</v>
      </c>
      <c r="F88" s="26"/>
      <c r="G88" s="26"/>
      <c r="H88" s="26">
        <f t="shared" si="16"/>
        <v>63500</v>
      </c>
      <c r="I88" s="34" t="s">
        <v>21</v>
      </c>
      <c r="J88" s="5"/>
      <c r="K88" s="5"/>
      <c r="L88" s="5"/>
    </row>
    <row r="89" spans="1:12" s="3" customFormat="1" ht="30.75" customHeight="1" x14ac:dyDescent="0.2">
      <c r="A89" s="52"/>
      <c r="B89" s="24">
        <v>3</v>
      </c>
      <c r="C89" s="59" t="s">
        <v>49</v>
      </c>
      <c r="D89" s="26">
        <f>150000+38663+52169+2300</f>
        <v>243132</v>
      </c>
      <c r="E89" s="26">
        <f>40500+10439+14085+621</f>
        <v>65645</v>
      </c>
      <c r="F89" s="26"/>
      <c r="G89" s="26"/>
      <c r="H89" s="26">
        <f t="shared" si="16"/>
        <v>308777</v>
      </c>
      <c r="I89" s="34" t="s">
        <v>21</v>
      </c>
      <c r="J89" s="5"/>
      <c r="K89" s="5"/>
      <c r="L89" s="5"/>
    </row>
    <row r="90" spans="1:12" s="3" customFormat="1" ht="30.75" customHeight="1" x14ac:dyDescent="0.2">
      <c r="A90" s="52"/>
      <c r="B90" s="24">
        <v>4</v>
      </c>
      <c r="C90" s="59" t="s">
        <v>50</v>
      </c>
      <c r="D90" s="26">
        <v>70000</v>
      </c>
      <c r="E90" s="26">
        <v>18900</v>
      </c>
      <c r="F90" s="26"/>
      <c r="G90" s="26"/>
      <c r="H90" s="26">
        <f t="shared" si="16"/>
        <v>88900</v>
      </c>
      <c r="I90" s="34" t="s">
        <v>21</v>
      </c>
      <c r="J90" s="5"/>
      <c r="K90" s="5"/>
      <c r="L90" s="5"/>
    </row>
    <row r="91" spans="1:12" s="3" customFormat="1" ht="30.75" customHeight="1" x14ac:dyDescent="0.2">
      <c r="A91" s="46"/>
      <c r="B91" s="66">
        <v>5</v>
      </c>
      <c r="C91" s="59" t="s">
        <v>51</v>
      </c>
      <c r="D91" s="26">
        <v>250000</v>
      </c>
      <c r="E91" s="26">
        <v>67500</v>
      </c>
      <c r="F91" s="26"/>
      <c r="G91" s="26"/>
      <c r="H91" s="26">
        <f t="shared" si="16"/>
        <v>317500</v>
      </c>
      <c r="I91" s="34" t="s">
        <v>21</v>
      </c>
      <c r="J91" s="5"/>
      <c r="K91" s="5"/>
      <c r="L91" s="5"/>
    </row>
    <row r="92" spans="1:12" s="2" customFormat="1" ht="30.75" customHeight="1" x14ac:dyDescent="0.2">
      <c r="A92" s="46"/>
      <c r="B92" s="24">
        <v>6</v>
      </c>
      <c r="C92" s="59" t="s">
        <v>52</v>
      </c>
      <c r="D92" s="26">
        <v>300000</v>
      </c>
      <c r="E92" s="26">
        <v>81000</v>
      </c>
      <c r="F92" s="26"/>
      <c r="G92" s="26"/>
      <c r="H92" s="26">
        <f t="shared" si="16"/>
        <v>381000</v>
      </c>
      <c r="I92" s="34" t="s">
        <v>21</v>
      </c>
      <c r="J92" s="21"/>
    </row>
    <row r="93" spans="1:12" ht="42.75" customHeight="1" x14ac:dyDescent="0.2">
      <c r="A93" s="46"/>
      <c r="B93" s="66">
        <v>7</v>
      </c>
      <c r="C93" s="59" t="s">
        <v>90</v>
      </c>
      <c r="D93" s="26">
        <v>5000</v>
      </c>
      <c r="E93" s="26">
        <v>1350</v>
      </c>
      <c r="F93" s="26"/>
      <c r="G93" s="26"/>
      <c r="H93" s="26">
        <f t="shared" si="16"/>
        <v>6350</v>
      </c>
      <c r="I93" s="34" t="s">
        <v>21</v>
      </c>
    </row>
    <row r="94" spans="1:12" s="2" customFormat="1" ht="30.75" customHeight="1" x14ac:dyDescent="0.2">
      <c r="A94" s="46"/>
      <c r="B94" s="24">
        <v>8</v>
      </c>
      <c r="C94" s="59" t="s">
        <v>54</v>
      </c>
      <c r="D94" s="26">
        <f>20000-9000</f>
        <v>11000</v>
      </c>
      <c r="E94" s="26">
        <f>5400-2430</f>
        <v>2970</v>
      </c>
      <c r="F94" s="26"/>
      <c r="G94" s="26"/>
      <c r="H94" s="26">
        <f t="shared" si="16"/>
        <v>13970</v>
      </c>
      <c r="I94" s="34" t="s">
        <v>21</v>
      </c>
      <c r="J94" s="21"/>
    </row>
    <row r="95" spans="1:12" s="2" customFormat="1" ht="30.75" customHeight="1" x14ac:dyDescent="0.2">
      <c r="A95" s="46"/>
      <c r="B95" s="24">
        <v>9</v>
      </c>
      <c r="C95" s="59" t="s">
        <v>170</v>
      </c>
      <c r="D95" s="26">
        <f>39370-1400</f>
        <v>37970</v>
      </c>
      <c r="E95" s="26">
        <f>10630-378</f>
        <v>10252</v>
      </c>
      <c r="F95" s="26"/>
      <c r="G95" s="26"/>
      <c r="H95" s="26">
        <f>SUM(D95:G95)</f>
        <v>48222</v>
      </c>
      <c r="I95" s="34" t="s">
        <v>21</v>
      </c>
      <c r="J95" s="21"/>
    </row>
    <row r="96" spans="1:12" s="2" customFormat="1" ht="30.75" customHeight="1" x14ac:dyDescent="0.2">
      <c r="A96" s="46"/>
      <c r="B96" s="24">
        <v>10</v>
      </c>
      <c r="C96" s="59" t="s">
        <v>53</v>
      </c>
      <c r="D96" s="26">
        <v>50000</v>
      </c>
      <c r="E96" s="26">
        <v>13500</v>
      </c>
      <c r="F96" s="26"/>
      <c r="G96" s="26"/>
      <c r="H96" s="26">
        <f t="shared" ref="H96" si="17">SUM(D96:G96)</f>
        <v>63500</v>
      </c>
      <c r="I96" s="34" t="s">
        <v>21</v>
      </c>
      <c r="J96" s="21"/>
    </row>
    <row r="97" spans="1:10" s="2" customFormat="1" ht="30.75" customHeight="1" x14ac:dyDescent="0.2">
      <c r="A97" s="46"/>
      <c r="B97" s="24">
        <v>11</v>
      </c>
      <c r="C97" s="59" t="s">
        <v>104</v>
      </c>
      <c r="D97" s="26">
        <v>11811</v>
      </c>
      <c r="E97" s="26">
        <v>3189</v>
      </c>
      <c r="F97" s="26"/>
      <c r="G97" s="26"/>
      <c r="H97" s="26">
        <f t="shared" si="16"/>
        <v>15000</v>
      </c>
      <c r="I97" s="34" t="s">
        <v>21</v>
      </c>
      <c r="J97" s="21"/>
    </row>
    <row r="98" spans="1:10" s="2" customFormat="1" ht="30.75" customHeight="1" x14ac:dyDescent="0.2">
      <c r="A98" s="46"/>
      <c r="B98" s="24">
        <v>12</v>
      </c>
      <c r="C98" s="59" t="s">
        <v>154</v>
      </c>
      <c r="D98" s="26">
        <v>6000</v>
      </c>
      <c r="E98" s="26">
        <v>1620</v>
      </c>
      <c r="F98" s="26"/>
      <c r="G98" s="26"/>
      <c r="H98" s="26">
        <f t="shared" si="16"/>
        <v>7620</v>
      </c>
      <c r="I98" s="34" t="s">
        <v>21</v>
      </c>
      <c r="J98" s="21"/>
    </row>
    <row r="99" spans="1:10" s="2" customFormat="1" ht="44.25" customHeight="1" x14ac:dyDescent="0.2">
      <c r="A99" s="46"/>
      <c r="B99" s="24">
        <v>13</v>
      </c>
      <c r="C99" s="72" t="s">
        <v>179</v>
      </c>
      <c r="D99" s="26">
        <v>4500</v>
      </c>
      <c r="E99" s="26">
        <v>1215</v>
      </c>
      <c r="F99" s="26"/>
      <c r="G99" s="26"/>
      <c r="H99" s="26">
        <f t="shared" si="16"/>
        <v>5715</v>
      </c>
      <c r="I99" s="34" t="s">
        <v>21</v>
      </c>
      <c r="J99" s="21"/>
    </row>
    <row r="100" spans="1:10" s="2" customFormat="1" ht="44.25" customHeight="1" x14ac:dyDescent="0.2">
      <c r="A100" s="46"/>
      <c r="B100" s="24">
        <v>14</v>
      </c>
      <c r="C100" s="68" t="s">
        <v>182</v>
      </c>
      <c r="D100" s="26">
        <v>9000</v>
      </c>
      <c r="E100" s="26">
        <v>2430</v>
      </c>
      <c r="F100" s="26"/>
      <c r="G100" s="26"/>
      <c r="H100" s="26">
        <f t="shared" si="16"/>
        <v>11430</v>
      </c>
      <c r="I100" s="34" t="s">
        <v>21</v>
      </c>
      <c r="J100" s="21"/>
    </row>
    <row r="101" spans="1:10" s="2" customFormat="1" ht="22.5" customHeight="1" x14ac:dyDescent="0.2">
      <c r="A101" s="46"/>
      <c r="B101" s="24"/>
      <c r="C101" s="58" t="s">
        <v>94</v>
      </c>
      <c r="D101" s="26"/>
      <c r="E101" s="26"/>
      <c r="F101" s="26"/>
      <c r="G101" s="26"/>
      <c r="H101" s="26"/>
      <c r="I101" s="34"/>
      <c r="J101" s="21"/>
    </row>
    <row r="102" spans="1:10" s="2" customFormat="1" ht="30.75" customHeight="1" x14ac:dyDescent="0.2">
      <c r="A102" s="46"/>
      <c r="B102" s="24">
        <v>15</v>
      </c>
      <c r="C102" s="59" t="s">
        <v>55</v>
      </c>
      <c r="D102" s="26">
        <f>173228-51969</f>
        <v>121259</v>
      </c>
      <c r="E102" s="26">
        <f>46772-14031</f>
        <v>32741</v>
      </c>
      <c r="F102" s="26"/>
      <c r="G102" s="26"/>
      <c r="H102" s="26">
        <f t="shared" ref="H102:H106" si="18">SUM(D102:G102)</f>
        <v>154000</v>
      </c>
      <c r="I102" s="34" t="s">
        <v>21</v>
      </c>
      <c r="J102" s="21"/>
    </row>
    <row r="103" spans="1:10" s="2" customFormat="1" ht="45.75" customHeight="1" x14ac:dyDescent="0.2">
      <c r="A103" s="46"/>
      <c r="B103" s="24">
        <v>16</v>
      </c>
      <c r="C103" s="59" t="s">
        <v>56</v>
      </c>
      <c r="D103" s="26">
        <v>70000</v>
      </c>
      <c r="E103" s="26">
        <v>18900</v>
      </c>
      <c r="F103" s="26"/>
      <c r="G103" s="26"/>
      <c r="H103" s="26">
        <f t="shared" si="18"/>
        <v>88900</v>
      </c>
      <c r="I103" s="34" t="s">
        <v>21</v>
      </c>
      <c r="J103" s="21"/>
    </row>
    <row r="104" spans="1:10" s="2" customFormat="1" ht="30.75" customHeight="1" x14ac:dyDescent="0.2">
      <c r="A104" s="46"/>
      <c r="B104" s="24">
        <v>17</v>
      </c>
      <c r="C104" s="59" t="s">
        <v>57</v>
      </c>
      <c r="D104" s="26">
        <v>5512</v>
      </c>
      <c r="E104" s="26">
        <v>1488</v>
      </c>
      <c r="F104" s="26"/>
      <c r="G104" s="26"/>
      <c r="H104" s="26">
        <f t="shared" si="18"/>
        <v>7000</v>
      </c>
      <c r="I104" s="34" t="s">
        <v>21</v>
      </c>
      <c r="J104" s="21"/>
    </row>
    <row r="105" spans="1:10" s="2" customFormat="1" ht="30.75" customHeight="1" x14ac:dyDescent="0.2">
      <c r="A105" s="46"/>
      <c r="B105" s="24">
        <v>18</v>
      </c>
      <c r="C105" s="59" t="s">
        <v>58</v>
      </c>
      <c r="D105" s="26">
        <v>19685</v>
      </c>
      <c r="E105" s="26">
        <v>5315</v>
      </c>
      <c r="F105" s="26"/>
      <c r="G105" s="26"/>
      <c r="H105" s="26">
        <f t="shared" si="18"/>
        <v>25000</v>
      </c>
      <c r="I105" s="34" t="s">
        <v>21</v>
      </c>
      <c r="J105" s="21"/>
    </row>
    <row r="106" spans="1:10" s="2" customFormat="1" ht="30.75" customHeight="1" x14ac:dyDescent="0.2">
      <c r="A106" s="46"/>
      <c r="B106" s="24">
        <v>19</v>
      </c>
      <c r="C106" s="59" t="s">
        <v>78</v>
      </c>
      <c r="D106" s="26">
        <v>7874</v>
      </c>
      <c r="E106" s="26">
        <v>2126</v>
      </c>
      <c r="F106" s="26"/>
      <c r="G106" s="26"/>
      <c r="H106" s="26">
        <f t="shared" si="18"/>
        <v>10000</v>
      </c>
      <c r="I106" s="34" t="s">
        <v>21</v>
      </c>
      <c r="J106" s="21"/>
    </row>
    <row r="107" spans="1:10" s="2" customFormat="1" ht="22.5" customHeight="1" x14ac:dyDescent="0.2">
      <c r="A107" s="46"/>
      <c r="B107" s="24"/>
      <c r="C107" s="58" t="s">
        <v>96</v>
      </c>
      <c r="D107" s="26"/>
      <c r="E107" s="26"/>
      <c r="F107" s="26"/>
      <c r="G107" s="26"/>
      <c r="H107" s="26"/>
      <c r="I107" s="34"/>
      <c r="J107" s="21"/>
    </row>
    <row r="108" spans="1:10" s="2" customFormat="1" ht="45" customHeight="1" x14ac:dyDescent="0.2">
      <c r="A108" s="46"/>
      <c r="B108" s="24">
        <v>20</v>
      </c>
      <c r="C108" s="59" t="s">
        <v>144</v>
      </c>
      <c r="D108" s="26">
        <v>169964</v>
      </c>
      <c r="E108" s="26">
        <v>45890</v>
      </c>
      <c r="F108" s="26"/>
      <c r="G108" s="26"/>
      <c r="H108" s="26">
        <f t="shared" ref="H108:H153" si="19">SUM(D108:G108)</f>
        <v>215854</v>
      </c>
      <c r="I108" s="34" t="s">
        <v>21</v>
      </c>
      <c r="J108" s="21"/>
    </row>
    <row r="109" spans="1:10" s="2" customFormat="1" ht="30.75" customHeight="1" x14ac:dyDescent="0.2">
      <c r="A109" s="46"/>
      <c r="B109" s="24">
        <v>21</v>
      </c>
      <c r="C109" s="59" t="s">
        <v>122</v>
      </c>
      <c r="D109" s="26">
        <v>81124</v>
      </c>
      <c r="E109" s="26">
        <v>21904</v>
      </c>
      <c r="F109" s="26"/>
      <c r="G109" s="26"/>
      <c r="H109" s="26">
        <f t="shared" si="19"/>
        <v>103028</v>
      </c>
      <c r="I109" s="34" t="s">
        <v>21</v>
      </c>
      <c r="J109" s="21"/>
    </row>
    <row r="110" spans="1:10" s="2" customFormat="1" ht="37.5" x14ac:dyDescent="0.2">
      <c r="A110" s="46"/>
      <c r="B110" s="24">
        <v>22</v>
      </c>
      <c r="C110" s="59" t="s">
        <v>123</v>
      </c>
      <c r="D110" s="26">
        <f>16593+5255</f>
        <v>21848</v>
      </c>
      <c r="E110" s="26">
        <f>4480+1419</f>
        <v>5899</v>
      </c>
      <c r="F110" s="26"/>
      <c r="G110" s="26"/>
      <c r="H110" s="26">
        <f t="shared" si="19"/>
        <v>27747</v>
      </c>
      <c r="I110" s="34" t="s">
        <v>21</v>
      </c>
      <c r="J110" s="21"/>
    </row>
    <row r="111" spans="1:10" s="2" customFormat="1" ht="30.75" customHeight="1" x14ac:dyDescent="0.2">
      <c r="A111" s="46"/>
      <c r="B111" s="24">
        <v>23</v>
      </c>
      <c r="C111" s="59" t="s">
        <v>124</v>
      </c>
      <c r="D111" s="26">
        <v>7726</v>
      </c>
      <c r="E111" s="26">
        <v>2086</v>
      </c>
      <c r="F111" s="26"/>
      <c r="G111" s="26"/>
      <c r="H111" s="26">
        <f t="shared" si="19"/>
        <v>9812</v>
      </c>
      <c r="I111" s="34" t="s">
        <v>21</v>
      </c>
      <c r="J111" s="21"/>
    </row>
    <row r="112" spans="1:10" s="2" customFormat="1" ht="45" customHeight="1" x14ac:dyDescent="0.2">
      <c r="A112" s="46"/>
      <c r="B112" s="24">
        <v>24</v>
      </c>
      <c r="C112" s="59" t="s">
        <v>125</v>
      </c>
      <c r="D112" s="26">
        <v>36713</v>
      </c>
      <c r="E112" s="26">
        <v>9912</v>
      </c>
      <c r="F112" s="26"/>
      <c r="G112" s="26"/>
      <c r="H112" s="26">
        <f t="shared" si="19"/>
        <v>46625</v>
      </c>
      <c r="I112" s="34" t="s">
        <v>21</v>
      </c>
      <c r="J112" s="21"/>
    </row>
    <row r="113" spans="1:10" s="2" customFormat="1" ht="30.75" customHeight="1" x14ac:dyDescent="0.2">
      <c r="A113" s="46"/>
      <c r="B113" s="24">
        <v>25</v>
      </c>
      <c r="C113" s="59" t="s">
        <v>136</v>
      </c>
      <c r="D113" s="26">
        <v>70866</v>
      </c>
      <c r="E113" s="26">
        <v>19134</v>
      </c>
      <c r="F113" s="26"/>
      <c r="G113" s="26"/>
      <c r="H113" s="26">
        <f t="shared" si="19"/>
        <v>90000</v>
      </c>
      <c r="I113" s="34" t="s">
        <v>21</v>
      </c>
      <c r="J113" s="21"/>
    </row>
    <row r="114" spans="1:10" s="2" customFormat="1" ht="37.5" x14ac:dyDescent="0.2">
      <c r="A114" s="46"/>
      <c r="B114" s="24">
        <v>26</v>
      </c>
      <c r="C114" s="59" t="s">
        <v>126</v>
      </c>
      <c r="D114" s="26">
        <v>60429</v>
      </c>
      <c r="E114" s="26">
        <v>16316</v>
      </c>
      <c r="F114" s="26"/>
      <c r="G114" s="26"/>
      <c r="H114" s="26">
        <f t="shared" si="19"/>
        <v>76745</v>
      </c>
      <c r="I114" s="34" t="s">
        <v>21</v>
      </c>
      <c r="J114" s="21"/>
    </row>
    <row r="115" spans="1:10" s="2" customFormat="1" ht="37.5" x14ac:dyDescent="0.2">
      <c r="A115" s="46"/>
      <c r="B115" s="24">
        <v>27</v>
      </c>
      <c r="C115" s="59" t="s">
        <v>127</v>
      </c>
      <c r="D115" s="26">
        <v>196139</v>
      </c>
      <c r="E115" s="26">
        <v>52958</v>
      </c>
      <c r="F115" s="26"/>
      <c r="G115" s="26"/>
      <c r="H115" s="26">
        <f t="shared" si="19"/>
        <v>249097</v>
      </c>
      <c r="I115" s="34" t="s">
        <v>21</v>
      </c>
      <c r="J115" s="21"/>
    </row>
    <row r="116" spans="1:10" s="2" customFormat="1" ht="45" customHeight="1" x14ac:dyDescent="0.2">
      <c r="A116" s="46"/>
      <c r="B116" s="24">
        <v>28</v>
      </c>
      <c r="C116" s="59" t="s">
        <v>128</v>
      </c>
      <c r="D116" s="26">
        <v>294395</v>
      </c>
      <c r="E116" s="26">
        <v>79487</v>
      </c>
      <c r="F116" s="26"/>
      <c r="G116" s="26"/>
      <c r="H116" s="26">
        <f t="shared" si="19"/>
        <v>373882</v>
      </c>
      <c r="I116" s="34" t="s">
        <v>21</v>
      </c>
      <c r="J116" s="21"/>
    </row>
    <row r="117" spans="1:10" s="2" customFormat="1" ht="48" customHeight="1" x14ac:dyDescent="0.2">
      <c r="A117" s="46"/>
      <c r="B117" s="24">
        <v>29</v>
      </c>
      <c r="C117" s="59" t="s">
        <v>129</v>
      </c>
      <c r="D117" s="26">
        <v>23280</v>
      </c>
      <c r="E117" s="26">
        <v>6286</v>
      </c>
      <c r="F117" s="26"/>
      <c r="G117" s="26"/>
      <c r="H117" s="26">
        <f t="shared" si="19"/>
        <v>29566</v>
      </c>
      <c r="I117" s="34" t="s">
        <v>21</v>
      </c>
      <c r="J117" s="21"/>
    </row>
    <row r="118" spans="1:10" s="2" customFormat="1" ht="30.75" customHeight="1" x14ac:dyDescent="0.2">
      <c r="A118" s="46"/>
      <c r="B118" s="24">
        <v>30</v>
      </c>
      <c r="C118" s="59" t="s">
        <v>145</v>
      </c>
      <c r="D118" s="26">
        <v>0</v>
      </c>
      <c r="E118" s="26">
        <v>0</v>
      </c>
      <c r="F118" s="26"/>
      <c r="G118" s="26"/>
      <c r="H118" s="26">
        <f t="shared" si="19"/>
        <v>0</v>
      </c>
      <c r="I118" s="34" t="s">
        <v>21</v>
      </c>
      <c r="J118" s="21"/>
    </row>
    <row r="119" spans="1:10" s="2" customFormat="1" ht="30.75" customHeight="1" thickBot="1" x14ac:dyDescent="0.25">
      <c r="A119" s="82"/>
      <c r="B119" s="83">
        <v>31</v>
      </c>
      <c r="C119" s="84" t="s">
        <v>130</v>
      </c>
      <c r="D119" s="32">
        <v>171480</v>
      </c>
      <c r="E119" s="32">
        <v>46300</v>
      </c>
      <c r="F119" s="32"/>
      <c r="G119" s="32"/>
      <c r="H119" s="32">
        <f t="shared" si="19"/>
        <v>217780</v>
      </c>
      <c r="I119" s="42" t="s">
        <v>21</v>
      </c>
      <c r="J119" s="21"/>
    </row>
    <row r="120" spans="1:10" s="2" customFormat="1" ht="30.75" customHeight="1" x14ac:dyDescent="0.2">
      <c r="A120" s="46"/>
      <c r="B120" s="24">
        <v>32</v>
      </c>
      <c r="C120" s="59" t="s">
        <v>131</v>
      </c>
      <c r="D120" s="26">
        <v>48206</v>
      </c>
      <c r="E120" s="26">
        <v>13016</v>
      </c>
      <c r="F120" s="26"/>
      <c r="G120" s="26"/>
      <c r="H120" s="26">
        <f t="shared" si="19"/>
        <v>61222</v>
      </c>
      <c r="I120" s="34" t="s">
        <v>21</v>
      </c>
      <c r="J120" s="21"/>
    </row>
    <row r="121" spans="1:10" s="2" customFormat="1" ht="30.75" customHeight="1" x14ac:dyDescent="0.2">
      <c r="A121" s="46"/>
      <c r="B121" s="24">
        <v>33</v>
      </c>
      <c r="C121" s="59" t="s">
        <v>132</v>
      </c>
      <c r="D121" s="26">
        <v>118601</v>
      </c>
      <c r="E121" s="26">
        <v>32022</v>
      </c>
      <c r="F121" s="26"/>
      <c r="G121" s="26"/>
      <c r="H121" s="26">
        <f t="shared" si="19"/>
        <v>150623</v>
      </c>
      <c r="I121" s="34" t="s">
        <v>21</v>
      </c>
      <c r="J121" s="21"/>
    </row>
    <row r="122" spans="1:10" s="2" customFormat="1" ht="30.75" customHeight="1" x14ac:dyDescent="0.2">
      <c r="A122" s="46"/>
      <c r="B122" s="24">
        <v>34</v>
      </c>
      <c r="C122" s="59" t="s">
        <v>133</v>
      </c>
      <c r="D122" s="26">
        <v>61543</v>
      </c>
      <c r="E122" s="26">
        <v>16617</v>
      </c>
      <c r="F122" s="26"/>
      <c r="G122" s="26"/>
      <c r="H122" s="26">
        <f t="shared" si="19"/>
        <v>78160</v>
      </c>
      <c r="I122" s="34" t="s">
        <v>21</v>
      </c>
      <c r="J122" s="21"/>
    </row>
    <row r="123" spans="1:10" s="18" customFormat="1" ht="30.75" customHeight="1" thickBot="1" x14ac:dyDescent="0.25">
      <c r="A123" s="46"/>
      <c r="B123" s="24">
        <v>35</v>
      </c>
      <c r="C123" s="59" t="s">
        <v>134</v>
      </c>
      <c r="D123" s="26">
        <v>87933</v>
      </c>
      <c r="E123" s="26">
        <v>23742</v>
      </c>
      <c r="F123" s="26"/>
      <c r="G123" s="26"/>
      <c r="H123" s="26">
        <f t="shared" si="19"/>
        <v>111675</v>
      </c>
      <c r="I123" s="34" t="s">
        <v>21</v>
      </c>
      <c r="J123" s="22"/>
    </row>
    <row r="124" spans="1:10" s="2" customFormat="1" ht="42.75" customHeight="1" x14ac:dyDescent="0.2">
      <c r="A124" s="46"/>
      <c r="B124" s="24">
        <v>36</v>
      </c>
      <c r="C124" s="68" t="s">
        <v>168</v>
      </c>
      <c r="D124" s="26">
        <v>24748</v>
      </c>
      <c r="E124" s="26">
        <v>6682</v>
      </c>
      <c r="F124" s="26"/>
      <c r="G124" s="26"/>
      <c r="H124" s="26">
        <f t="shared" si="19"/>
        <v>31430</v>
      </c>
      <c r="I124" s="34" t="s">
        <v>21</v>
      </c>
      <c r="J124" s="21"/>
    </row>
    <row r="125" spans="1:10" s="2" customFormat="1" ht="30.75" customHeight="1" x14ac:dyDescent="0.2">
      <c r="A125" s="46"/>
      <c r="B125" s="24">
        <v>37</v>
      </c>
      <c r="C125" s="59" t="s">
        <v>135</v>
      </c>
      <c r="D125" s="26">
        <f>6825+14284</f>
        <v>21109</v>
      </c>
      <c r="E125" s="26">
        <f>1843+3827</f>
        <v>5670</v>
      </c>
      <c r="F125" s="26"/>
      <c r="G125" s="26"/>
      <c r="H125" s="26">
        <f t="shared" si="19"/>
        <v>26779</v>
      </c>
      <c r="I125" s="34" t="s">
        <v>21</v>
      </c>
      <c r="J125" s="21"/>
    </row>
    <row r="126" spans="1:10" s="2" customFormat="1" ht="30.75" customHeight="1" x14ac:dyDescent="0.2">
      <c r="A126" s="46"/>
      <c r="B126" s="24">
        <v>38</v>
      </c>
      <c r="C126" s="59" t="s">
        <v>146</v>
      </c>
      <c r="D126" s="26">
        <f>60066-14284</f>
        <v>45782</v>
      </c>
      <c r="E126" s="26">
        <f>16218-3827</f>
        <v>12391</v>
      </c>
      <c r="F126" s="26"/>
      <c r="G126" s="26"/>
      <c r="H126" s="26">
        <f t="shared" si="19"/>
        <v>58173</v>
      </c>
      <c r="I126" s="34" t="s">
        <v>21</v>
      </c>
      <c r="J126" s="21"/>
    </row>
    <row r="127" spans="1:10" s="2" customFormat="1" ht="30.75" customHeight="1" x14ac:dyDescent="0.2">
      <c r="A127" s="46"/>
      <c r="B127" s="24">
        <v>39</v>
      </c>
      <c r="C127" s="59" t="s">
        <v>137</v>
      </c>
      <c r="D127" s="26">
        <v>55755</v>
      </c>
      <c r="E127" s="26">
        <v>15054</v>
      </c>
      <c r="F127" s="26"/>
      <c r="G127" s="26"/>
      <c r="H127" s="26">
        <f t="shared" si="19"/>
        <v>70809</v>
      </c>
      <c r="I127" s="34" t="s">
        <v>21</v>
      </c>
      <c r="J127" s="21"/>
    </row>
    <row r="128" spans="1:10" s="2" customFormat="1" ht="37.5" x14ac:dyDescent="0.2">
      <c r="A128" s="46"/>
      <c r="B128" s="24">
        <v>40</v>
      </c>
      <c r="C128" s="59" t="s">
        <v>138</v>
      </c>
      <c r="D128" s="26">
        <v>47231</v>
      </c>
      <c r="E128" s="26">
        <v>12752</v>
      </c>
      <c r="F128" s="26"/>
      <c r="G128" s="26"/>
      <c r="H128" s="26">
        <f t="shared" si="19"/>
        <v>59983</v>
      </c>
      <c r="I128" s="34" t="s">
        <v>21</v>
      </c>
      <c r="J128" s="21"/>
    </row>
    <row r="129" spans="1:11" s="2" customFormat="1" ht="30.75" customHeight="1" x14ac:dyDescent="0.2">
      <c r="A129" s="46"/>
      <c r="B129" s="24">
        <v>41</v>
      </c>
      <c r="C129" s="59" t="s">
        <v>139</v>
      </c>
      <c r="D129" s="26">
        <v>406906</v>
      </c>
      <c r="E129" s="26">
        <v>109864</v>
      </c>
      <c r="F129" s="26"/>
      <c r="G129" s="26"/>
      <c r="H129" s="26">
        <f t="shared" si="19"/>
        <v>516770</v>
      </c>
      <c r="I129" s="34" t="s">
        <v>21</v>
      </c>
      <c r="J129" s="21"/>
    </row>
    <row r="130" spans="1:11" s="2" customFormat="1" ht="30.75" customHeight="1" x14ac:dyDescent="0.2">
      <c r="A130" s="46"/>
      <c r="B130" s="24">
        <v>42</v>
      </c>
      <c r="C130" s="59" t="s">
        <v>140</v>
      </c>
      <c r="D130" s="26">
        <v>24720</v>
      </c>
      <c r="E130" s="26">
        <v>6675</v>
      </c>
      <c r="F130" s="26"/>
      <c r="G130" s="26"/>
      <c r="H130" s="26">
        <f t="shared" si="19"/>
        <v>31395</v>
      </c>
      <c r="I130" s="34" t="s">
        <v>21</v>
      </c>
      <c r="J130" s="21"/>
    </row>
    <row r="131" spans="1:11" s="2" customFormat="1" ht="43.5" customHeight="1" thickBot="1" x14ac:dyDescent="0.25">
      <c r="A131" s="46"/>
      <c r="B131" s="24">
        <v>43</v>
      </c>
      <c r="C131" s="59" t="s">
        <v>15</v>
      </c>
      <c r="D131" s="26">
        <f>118110-12355-17443-1634-2487</f>
        <v>84191</v>
      </c>
      <c r="E131" s="26">
        <f>31890-3336-4709-441-672</f>
        <v>22732</v>
      </c>
      <c r="F131" s="26"/>
      <c r="G131" s="26"/>
      <c r="H131" s="26">
        <f t="shared" ref="H131:H152" si="20">SUM(D131:G131)</f>
        <v>106923</v>
      </c>
      <c r="I131" s="34" t="s">
        <v>21</v>
      </c>
      <c r="J131" s="21"/>
    </row>
    <row r="132" spans="1:11" s="6" customFormat="1" ht="30.75" customHeight="1" thickBot="1" x14ac:dyDescent="0.25">
      <c r="A132" s="46"/>
      <c r="B132" s="24">
        <v>44</v>
      </c>
      <c r="C132" s="59" t="s">
        <v>11</v>
      </c>
      <c r="D132" s="26">
        <f>220472-44766</f>
        <v>175706</v>
      </c>
      <c r="E132" s="26">
        <f>59528-12087</f>
        <v>47441</v>
      </c>
      <c r="F132" s="26"/>
      <c r="G132" s="26"/>
      <c r="H132" s="26">
        <f t="shared" si="20"/>
        <v>223147</v>
      </c>
      <c r="I132" s="34" t="s">
        <v>21</v>
      </c>
      <c r="J132" s="21"/>
    </row>
    <row r="133" spans="1:11" s="6" customFormat="1" ht="30.75" customHeight="1" thickBot="1" x14ac:dyDescent="0.25">
      <c r="A133" s="46"/>
      <c r="B133" s="24">
        <v>45</v>
      </c>
      <c r="C133" s="59" t="s">
        <v>62</v>
      </c>
      <c r="D133" s="26">
        <f>629921-203234-234821-46350</f>
        <v>145516</v>
      </c>
      <c r="E133" s="26">
        <f>170079-54873-63401-12515</f>
        <v>39290</v>
      </c>
      <c r="F133" s="26"/>
      <c r="G133" s="26"/>
      <c r="H133" s="26">
        <f t="shared" si="20"/>
        <v>184806</v>
      </c>
      <c r="I133" s="34" t="s">
        <v>21</v>
      </c>
      <c r="J133" s="21"/>
    </row>
    <row r="134" spans="1:11" s="6" customFormat="1" ht="30.75" customHeight="1" thickBot="1" x14ac:dyDescent="0.25">
      <c r="A134" s="46"/>
      <c r="B134" s="24">
        <v>46</v>
      </c>
      <c r="C134" s="59" t="s">
        <v>103</v>
      </c>
      <c r="D134" s="26">
        <v>203234</v>
      </c>
      <c r="E134" s="26">
        <v>54873</v>
      </c>
      <c r="F134" s="26"/>
      <c r="G134" s="26"/>
      <c r="H134" s="26">
        <f t="shared" si="20"/>
        <v>258107</v>
      </c>
      <c r="I134" s="34" t="s">
        <v>21</v>
      </c>
      <c r="J134" s="20"/>
    </row>
    <row r="135" spans="1:11" s="2" customFormat="1" ht="30.75" customHeight="1" thickBot="1" x14ac:dyDescent="0.25">
      <c r="A135" s="46"/>
      <c r="B135" s="24">
        <v>47</v>
      </c>
      <c r="C135" s="59" t="s">
        <v>106</v>
      </c>
      <c r="D135" s="26">
        <v>16931</v>
      </c>
      <c r="E135" s="26">
        <v>4571</v>
      </c>
      <c r="F135" s="26"/>
      <c r="G135" s="26"/>
      <c r="H135" s="26">
        <f t="shared" si="20"/>
        <v>21502</v>
      </c>
      <c r="I135" s="34" t="s">
        <v>21</v>
      </c>
      <c r="J135" s="21"/>
    </row>
    <row r="136" spans="1:11" s="6" customFormat="1" ht="30.75" customHeight="1" thickBot="1" x14ac:dyDescent="0.25">
      <c r="A136" s="46"/>
      <c r="B136" s="24">
        <v>48</v>
      </c>
      <c r="C136" s="59" t="s">
        <v>107</v>
      </c>
      <c r="D136" s="26">
        <v>254</v>
      </c>
      <c r="E136" s="26">
        <v>69</v>
      </c>
      <c r="F136" s="26"/>
      <c r="G136" s="26"/>
      <c r="H136" s="26">
        <f t="shared" si="20"/>
        <v>323</v>
      </c>
      <c r="I136" s="34" t="s">
        <v>21</v>
      </c>
      <c r="J136" s="20"/>
    </row>
    <row r="137" spans="1:11" s="6" customFormat="1" ht="30.75" customHeight="1" thickBot="1" x14ac:dyDescent="0.25">
      <c r="A137" s="46"/>
      <c r="B137" s="24">
        <v>49</v>
      </c>
      <c r="C137" s="59" t="s">
        <v>108</v>
      </c>
      <c r="D137" s="26">
        <v>880</v>
      </c>
      <c r="E137" s="26">
        <v>237</v>
      </c>
      <c r="F137" s="26"/>
      <c r="G137" s="26"/>
      <c r="H137" s="26">
        <f t="shared" si="20"/>
        <v>1117</v>
      </c>
      <c r="I137" s="34" t="s">
        <v>21</v>
      </c>
      <c r="J137" s="20"/>
    </row>
    <row r="138" spans="1:11" s="6" customFormat="1" ht="30.75" customHeight="1" thickBot="1" x14ac:dyDescent="0.25">
      <c r="A138" s="46"/>
      <c r="B138" s="24">
        <v>50</v>
      </c>
      <c r="C138" s="59" t="s">
        <v>109</v>
      </c>
      <c r="D138" s="26">
        <v>2198</v>
      </c>
      <c r="E138" s="26">
        <v>593</v>
      </c>
      <c r="F138" s="26"/>
      <c r="G138" s="26"/>
      <c r="H138" s="26">
        <f t="shared" ref="H138:H151" si="21">SUM(D138:G138)</f>
        <v>2791</v>
      </c>
      <c r="I138" s="34" t="s">
        <v>21</v>
      </c>
      <c r="J138" s="20"/>
    </row>
    <row r="139" spans="1:11" s="2" customFormat="1" ht="33.75" customHeight="1" thickBot="1" x14ac:dyDescent="0.25">
      <c r="A139" s="46"/>
      <c r="B139" s="24">
        <v>51</v>
      </c>
      <c r="C139" s="59" t="s">
        <v>110</v>
      </c>
      <c r="D139" s="26">
        <v>2354</v>
      </c>
      <c r="E139" s="26">
        <v>635</v>
      </c>
      <c r="F139" s="26"/>
      <c r="G139" s="26"/>
      <c r="H139" s="26">
        <f t="shared" ref="H139" si="22">SUM(D139:G139)</f>
        <v>2989</v>
      </c>
      <c r="I139" s="34" t="s">
        <v>21</v>
      </c>
      <c r="J139" s="21"/>
      <c r="K139" s="6"/>
    </row>
    <row r="140" spans="1:11" s="2" customFormat="1" ht="33.75" customHeight="1" thickBot="1" x14ac:dyDescent="0.25">
      <c r="A140" s="46"/>
      <c r="B140" s="24">
        <v>52</v>
      </c>
      <c r="C140" s="59" t="s">
        <v>141</v>
      </c>
      <c r="D140" s="26">
        <v>1839</v>
      </c>
      <c r="E140" s="26">
        <v>496</v>
      </c>
      <c r="F140" s="26"/>
      <c r="G140" s="26"/>
      <c r="H140" s="26">
        <f t="shared" ref="H140" si="23">SUM(D140:G140)</f>
        <v>2335</v>
      </c>
      <c r="I140" s="34" t="s">
        <v>21</v>
      </c>
      <c r="J140" s="21"/>
      <c r="K140" s="6"/>
    </row>
    <row r="141" spans="1:11" s="2" customFormat="1" ht="30" customHeight="1" thickBot="1" x14ac:dyDescent="0.25">
      <c r="A141" s="46"/>
      <c r="B141" s="24">
        <v>53</v>
      </c>
      <c r="C141" s="59" t="s">
        <v>142</v>
      </c>
      <c r="D141" s="26">
        <v>3150</v>
      </c>
      <c r="E141" s="26">
        <v>850</v>
      </c>
      <c r="F141" s="26"/>
      <c r="G141" s="26"/>
      <c r="H141" s="26">
        <f t="shared" si="21"/>
        <v>4000</v>
      </c>
      <c r="I141" s="34" t="s">
        <v>21</v>
      </c>
      <c r="J141" s="21"/>
      <c r="K141" s="6"/>
    </row>
    <row r="142" spans="1:11" s="2" customFormat="1" ht="30" customHeight="1" thickBot="1" x14ac:dyDescent="0.25">
      <c r="A142" s="46"/>
      <c r="B142" s="24">
        <v>54</v>
      </c>
      <c r="C142" s="59" t="s">
        <v>111</v>
      </c>
      <c r="D142" s="26">
        <v>1874</v>
      </c>
      <c r="E142" s="26">
        <v>506</v>
      </c>
      <c r="F142" s="26"/>
      <c r="G142" s="26"/>
      <c r="H142" s="26">
        <f t="shared" si="21"/>
        <v>2380</v>
      </c>
      <c r="I142" s="34" t="s">
        <v>21</v>
      </c>
      <c r="J142" s="21"/>
      <c r="K142" s="6"/>
    </row>
    <row r="143" spans="1:11" s="2" customFormat="1" ht="30" customHeight="1" thickBot="1" x14ac:dyDescent="0.25">
      <c r="A143" s="46"/>
      <c r="B143" s="24">
        <v>55</v>
      </c>
      <c r="C143" s="59" t="s">
        <v>112</v>
      </c>
      <c r="D143" s="26">
        <v>2357</v>
      </c>
      <c r="E143" s="26">
        <v>636</v>
      </c>
      <c r="F143" s="26"/>
      <c r="G143" s="26"/>
      <c r="H143" s="26">
        <f t="shared" si="21"/>
        <v>2993</v>
      </c>
      <c r="I143" s="34" t="s">
        <v>21</v>
      </c>
      <c r="J143" s="21"/>
      <c r="K143" s="6"/>
    </row>
    <row r="144" spans="1:11" s="2" customFormat="1" ht="30" customHeight="1" thickBot="1" x14ac:dyDescent="0.25">
      <c r="A144" s="46"/>
      <c r="B144" s="24">
        <v>56</v>
      </c>
      <c r="C144" s="68" t="s">
        <v>148</v>
      </c>
      <c r="D144" s="26">
        <v>2346</v>
      </c>
      <c r="E144" s="26">
        <v>634</v>
      </c>
      <c r="F144" s="26"/>
      <c r="G144" s="26"/>
      <c r="H144" s="26">
        <f t="shared" si="21"/>
        <v>2980</v>
      </c>
      <c r="I144" s="34" t="s">
        <v>21</v>
      </c>
      <c r="J144" s="21"/>
      <c r="K144" s="6"/>
    </row>
    <row r="145" spans="1:11" s="2" customFormat="1" ht="30" customHeight="1" thickBot="1" x14ac:dyDescent="0.25">
      <c r="A145" s="46"/>
      <c r="B145" s="24">
        <v>57</v>
      </c>
      <c r="C145" s="68" t="s">
        <v>158</v>
      </c>
      <c r="D145" s="26">
        <v>2398</v>
      </c>
      <c r="E145" s="26">
        <v>647</v>
      </c>
      <c r="F145" s="26"/>
      <c r="G145" s="26"/>
      <c r="H145" s="26">
        <f t="shared" si="21"/>
        <v>3045</v>
      </c>
      <c r="I145" s="34" t="s">
        <v>21</v>
      </c>
      <c r="J145" s="21"/>
      <c r="K145" s="6"/>
    </row>
    <row r="146" spans="1:11" s="2" customFormat="1" ht="30" customHeight="1" thickBot="1" x14ac:dyDescent="0.25">
      <c r="A146" s="46"/>
      <c r="B146" s="24">
        <v>58</v>
      </c>
      <c r="C146" s="68" t="s">
        <v>159</v>
      </c>
      <c r="D146" s="26">
        <v>2710</v>
      </c>
      <c r="E146" s="26">
        <v>732</v>
      </c>
      <c r="F146" s="26"/>
      <c r="G146" s="26"/>
      <c r="H146" s="26">
        <f t="shared" si="21"/>
        <v>3442</v>
      </c>
      <c r="I146" s="34" t="s">
        <v>21</v>
      </c>
      <c r="J146" s="21"/>
      <c r="K146" s="6"/>
    </row>
    <row r="147" spans="1:11" s="2" customFormat="1" ht="30" customHeight="1" thickBot="1" x14ac:dyDescent="0.25">
      <c r="A147" s="46"/>
      <c r="B147" s="24">
        <v>59</v>
      </c>
      <c r="C147" s="68" t="s">
        <v>196</v>
      </c>
      <c r="D147" s="26">
        <v>1634</v>
      </c>
      <c r="E147" s="26">
        <v>441</v>
      </c>
      <c r="F147" s="26"/>
      <c r="G147" s="26"/>
      <c r="H147" s="26">
        <f t="shared" si="21"/>
        <v>2075</v>
      </c>
      <c r="I147" s="34" t="s">
        <v>21</v>
      </c>
      <c r="J147" s="21"/>
      <c r="K147" s="6"/>
    </row>
    <row r="148" spans="1:11" s="2" customFormat="1" ht="30" customHeight="1" thickBot="1" x14ac:dyDescent="0.25">
      <c r="A148" s="46"/>
      <c r="B148" s="24">
        <v>60</v>
      </c>
      <c r="C148" s="68" t="s">
        <v>197</v>
      </c>
      <c r="D148" s="26">
        <v>2487</v>
      </c>
      <c r="E148" s="26">
        <v>672</v>
      </c>
      <c r="F148" s="26"/>
      <c r="G148" s="26"/>
      <c r="H148" s="26">
        <f t="shared" si="21"/>
        <v>3159</v>
      </c>
      <c r="I148" s="34" t="s">
        <v>21</v>
      </c>
      <c r="J148" s="21"/>
      <c r="K148" s="6"/>
    </row>
    <row r="149" spans="1:11" s="6" customFormat="1" ht="30.75" customHeight="1" thickBot="1" x14ac:dyDescent="0.25">
      <c r="A149" s="46"/>
      <c r="B149" s="24">
        <v>61</v>
      </c>
      <c r="C149" s="59" t="s">
        <v>117</v>
      </c>
      <c r="D149" s="26">
        <v>1414</v>
      </c>
      <c r="E149" s="26">
        <v>382</v>
      </c>
      <c r="F149" s="26"/>
      <c r="G149" s="26"/>
      <c r="H149" s="26">
        <f t="shared" si="21"/>
        <v>1796</v>
      </c>
      <c r="I149" s="34" t="s">
        <v>21</v>
      </c>
      <c r="J149" s="7"/>
    </row>
    <row r="150" spans="1:11" s="6" customFormat="1" ht="30.75" customHeight="1" thickBot="1" x14ac:dyDescent="0.25">
      <c r="A150" s="46"/>
      <c r="B150" s="24">
        <v>62</v>
      </c>
      <c r="C150" s="59" t="s">
        <v>113</v>
      </c>
      <c r="D150" s="26">
        <v>7100</v>
      </c>
      <c r="E150" s="26">
        <v>1917</v>
      </c>
      <c r="F150" s="26"/>
      <c r="G150" s="26"/>
      <c r="H150" s="26">
        <f t="shared" si="21"/>
        <v>9017</v>
      </c>
      <c r="I150" s="34" t="s">
        <v>21</v>
      </c>
      <c r="J150" s="7"/>
    </row>
    <row r="151" spans="1:11" s="6" customFormat="1" ht="30.75" customHeight="1" thickBot="1" x14ac:dyDescent="0.25">
      <c r="A151" s="46"/>
      <c r="B151" s="24">
        <v>63</v>
      </c>
      <c r="C151" s="59" t="s">
        <v>114</v>
      </c>
      <c r="D151" s="26">
        <v>1790</v>
      </c>
      <c r="E151" s="26">
        <v>483</v>
      </c>
      <c r="F151" s="26">
        <f>42+42</f>
        <v>84</v>
      </c>
      <c r="G151" s="26">
        <f>12+12</f>
        <v>24</v>
      </c>
      <c r="H151" s="26">
        <f t="shared" si="21"/>
        <v>2381</v>
      </c>
      <c r="I151" s="34" t="s">
        <v>21</v>
      </c>
      <c r="J151" s="7"/>
    </row>
    <row r="152" spans="1:11" s="6" customFormat="1" ht="30.75" customHeight="1" thickBot="1" x14ac:dyDescent="0.25">
      <c r="A152" s="46"/>
      <c r="B152" s="24">
        <v>64</v>
      </c>
      <c r="C152" s="59" t="s">
        <v>115</v>
      </c>
      <c r="D152" s="26">
        <v>272</v>
      </c>
      <c r="E152" s="26">
        <v>74</v>
      </c>
      <c r="F152" s="26"/>
      <c r="G152" s="26"/>
      <c r="H152" s="26">
        <f t="shared" si="20"/>
        <v>346</v>
      </c>
      <c r="I152" s="34" t="s">
        <v>21</v>
      </c>
      <c r="J152" s="7"/>
    </row>
    <row r="153" spans="1:11" s="2" customFormat="1" ht="33.75" customHeight="1" thickBot="1" x14ac:dyDescent="0.25">
      <c r="A153" s="46"/>
      <c r="B153" s="24">
        <v>65</v>
      </c>
      <c r="C153" s="59" t="s">
        <v>116</v>
      </c>
      <c r="D153" s="26">
        <v>980</v>
      </c>
      <c r="E153" s="26">
        <v>264</v>
      </c>
      <c r="F153" s="26"/>
      <c r="G153" s="26"/>
      <c r="H153" s="26">
        <f t="shared" si="19"/>
        <v>1244</v>
      </c>
      <c r="I153" s="34" t="s">
        <v>21</v>
      </c>
      <c r="J153" s="7"/>
    </row>
    <row r="154" spans="1:11" s="6" customFormat="1" ht="19.5" thickBot="1" x14ac:dyDescent="0.25">
      <c r="A154" s="46"/>
      <c r="B154" s="24">
        <v>66</v>
      </c>
      <c r="C154" s="59" t="s">
        <v>173</v>
      </c>
      <c r="D154" s="26">
        <v>48858</v>
      </c>
      <c r="E154" s="26">
        <v>13192</v>
      </c>
      <c r="F154" s="26"/>
      <c r="G154" s="26"/>
      <c r="H154" s="26">
        <f t="shared" ref="H154:H178" si="24">SUM(D154:G154)</f>
        <v>62050</v>
      </c>
      <c r="I154" s="34" t="s">
        <v>21</v>
      </c>
      <c r="J154" s="7"/>
    </row>
    <row r="155" spans="1:11" s="3" customFormat="1" ht="38.25" customHeight="1" x14ac:dyDescent="0.2">
      <c r="A155" s="46"/>
      <c r="B155" s="24">
        <v>67</v>
      </c>
      <c r="C155" s="59" t="s">
        <v>174</v>
      </c>
      <c r="D155" s="26">
        <v>2400</v>
      </c>
      <c r="E155" s="26">
        <v>648</v>
      </c>
      <c r="F155" s="26"/>
      <c r="G155" s="26"/>
      <c r="H155" s="26">
        <f t="shared" si="24"/>
        <v>3048</v>
      </c>
      <c r="I155" s="34" t="s">
        <v>21</v>
      </c>
      <c r="J155" s="7"/>
    </row>
    <row r="156" spans="1:11" s="3" customFormat="1" ht="38.25" customHeight="1" x14ac:dyDescent="0.2">
      <c r="A156" s="46"/>
      <c r="B156" s="24">
        <v>68</v>
      </c>
      <c r="C156" s="59" t="s">
        <v>175</v>
      </c>
      <c r="D156" s="26">
        <v>387</v>
      </c>
      <c r="E156" s="26"/>
      <c r="F156" s="26"/>
      <c r="G156" s="26"/>
      <c r="H156" s="26">
        <f t="shared" si="24"/>
        <v>387</v>
      </c>
      <c r="I156" s="34" t="s">
        <v>21</v>
      </c>
      <c r="J156" s="7"/>
    </row>
    <row r="157" spans="1:11" s="3" customFormat="1" ht="38.25" customHeight="1" x14ac:dyDescent="0.2">
      <c r="A157" s="46"/>
      <c r="B157" s="24">
        <v>69</v>
      </c>
      <c r="C157" s="59" t="s">
        <v>176</v>
      </c>
      <c r="D157" s="26">
        <v>1123</v>
      </c>
      <c r="E157" s="26"/>
      <c r="F157" s="26"/>
      <c r="G157" s="26"/>
      <c r="H157" s="26">
        <f t="shared" si="24"/>
        <v>1123</v>
      </c>
      <c r="I157" s="34" t="s">
        <v>21</v>
      </c>
      <c r="J157" s="7"/>
    </row>
    <row r="158" spans="1:11" s="3" customFormat="1" ht="38.25" customHeight="1" x14ac:dyDescent="0.2">
      <c r="A158" s="46"/>
      <c r="B158" s="24">
        <v>70</v>
      </c>
      <c r="C158" s="59" t="s">
        <v>177</v>
      </c>
      <c r="D158" s="26">
        <v>2698</v>
      </c>
      <c r="E158" s="26">
        <v>729</v>
      </c>
      <c r="F158" s="26"/>
      <c r="G158" s="26"/>
      <c r="H158" s="26">
        <f t="shared" si="24"/>
        <v>3427</v>
      </c>
      <c r="I158" s="34" t="s">
        <v>21</v>
      </c>
      <c r="J158" s="7"/>
    </row>
    <row r="159" spans="1:11" s="3" customFormat="1" ht="38.25" customHeight="1" x14ac:dyDescent="0.2">
      <c r="A159" s="46"/>
      <c r="B159" s="24">
        <v>71</v>
      </c>
      <c r="C159" s="59" t="s">
        <v>178</v>
      </c>
      <c r="D159" s="26">
        <v>15810</v>
      </c>
      <c r="E159" s="26">
        <v>4269</v>
      </c>
      <c r="F159" s="26"/>
      <c r="G159" s="26"/>
      <c r="H159" s="26">
        <f t="shared" si="24"/>
        <v>20079</v>
      </c>
      <c r="I159" s="34" t="s">
        <v>21</v>
      </c>
      <c r="J159" s="7"/>
    </row>
    <row r="160" spans="1:11" s="3" customFormat="1" ht="38.25" customHeight="1" x14ac:dyDescent="0.2">
      <c r="A160" s="46"/>
      <c r="B160" s="24">
        <v>72</v>
      </c>
      <c r="C160" s="59" t="s">
        <v>194</v>
      </c>
      <c r="D160" s="26"/>
      <c r="E160" s="26"/>
      <c r="F160" s="26">
        <f>560+560</f>
        <v>1120</v>
      </c>
      <c r="G160" s="26">
        <f>151+151</f>
        <v>302</v>
      </c>
      <c r="H160" s="26">
        <f t="shared" si="24"/>
        <v>1422</v>
      </c>
      <c r="I160" s="34" t="s">
        <v>21</v>
      </c>
      <c r="J160" s="7"/>
    </row>
    <row r="161" spans="1:10" s="3" customFormat="1" ht="38.25" customHeight="1" x14ac:dyDescent="0.2">
      <c r="A161" s="46"/>
      <c r="B161" s="24">
        <v>73</v>
      </c>
      <c r="C161" s="72" t="s">
        <v>172</v>
      </c>
      <c r="D161" s="26">
        <v>969</v>
      </c>
      <c r="E161" s="26">
        <v>261</v>
      </c>
      <c r="F161" s="26">
        <f>-170</f>
        <v>-170</v>
      </c>
      <c r="G161" s="26">
        <f>-46</f>
        <v>-46</v>
      </c>
      <c r="H161" s="26">
        <f t="shared" si="24"/>
        <v>1014</v>
      </c>
      <c r="I161" s="34" t="s">
        <v>21</v>
      </c>
      <c r="J161" s="7"/>
    </row>
    <row r="162" spans="1:10" s="3" customFormat="1" ht="38.25" customHeight="1" x14ac:dyDescent="0.2">
      <c r="A162" s="46"/>
      <c r="B162" s="24">
        <v>74</v>
      </c>
      <c r="C162" s="72" t="s">
        <v>191</v>
      </c>
      <c r="D162" s="26">
        <v>1587</v>
      </c>
      <c r="E162" s="26">
        <v>428</v>
      </c>
      <c r="F162" s="26"/>
      <c r="G162" s="26"/>
      <c r="H162" s="26">
        <f t="shared" si="24"/>
        <v>2015</v>
      </c>
      <c r="I162" s="34" t="s">
        <v>21</v>
      </c>
      <c r="J162" s="7"/>
    </row>
    <row r="163" spans="1:10" s="3" customFormat="1" ht="38.25" customHeight="1" x14ac:dyDescent="0.2">
      <c r="A163" s="46"/>
      <c r="B163" s="24">
        <v>75</v>
      </c>
      <c r="C163" s="72" t="s">
        <v>183</v>
      </c>
      <c r="D163" s="26">
        <v>1809</v>
      </c>
      <c r="E163" s="26">
        <v>489</v>
      </c>
      <c r="F163" s="26"/>
      <c r="G163" s="26"/>
      <c r="H163" s="26">
        <f t="shared" ref="H163:H166" si="25">SUM(D163:G163)</f>
        <v>2298</v>
      </c>
      <c r="I163" s="34" t="s">
        <v>21</v>
      </c>
      <c r="J163" s="7"/>
    </row>
    <row r="164" spans="1:10" s="3" customFormat="1" ht="38.25" customHeight="1" x14ac:dyDescent="0.2">
      <c r="A164" s="46"/>
      <c r="B164" s="24">
        <v>76</v>
      </c>
      <c r="C164" s="72" t="s">
        <v>186</v>
      </c>
      <c r="D164" s="26">
        <v>691</v>
      </c>
      <c r="E164" s="26"/>
      <c r="F164" s="26"/>
      <c r="G164" s="26"/>
      <c r="H164" s="26">
        <f t="shared" si="25"/>
        <v>691</v>
      </c>
      <c r="I164" s="34" t="s">
        <v>21</v>
      </c>
      <c r="J164" s="7"/>
    </row>
    <row r="165" spans="1:10" s="3" customFormat="1" ht="38.25" customHeight="1" x14ac:dyDescent="0.2">
      <c r="A165" s="46"/>
      <c r="B165" s="24">
        <v>77</v>
      </c>
      <c r="C165" s="72" t="s">
        <v>184</v>
      </c>
      <c r="D165" s="26">
        <v>1279</v>
      </c>
      <c r="E165" s="26">
        <v>345</v>
      </c>
      <c r="F165" s="26"/>
      <c r="G165" s="26"/>
      <c r="H165" s="26">
        <f t="shared" si="25"/>
        <v>1624</v>
      </c>
      <c r="I165" s="34" t="s">
        <v>21</v>
      </c>
      <c r="J165" s="7"/>
    </row>
    <row r="166" spans="1:10" s="3" customFormat="1" ht="38.25" customHeight="1" x14ac:dyDescent="0.2">
      <c r="A166" s="46"/>
      <c r="B166" s="24">
        <v>78</v>
      </c>
      <c r="C166" s="72" t="s">
        <v>185</v>
      </c>
      <c r="D166" s="26">
        <v>2878</v>
      </c>
      <c r="E166" s="26">
        <v>777</v>
      </c>
      <c r="F166" s="26">
        <f>-354</f>
        <v>-354</v>
      </c>
      <c r="G166" s="26">
        <f>-96</f>
        <v>-96</v>
      </c>
      <c r="H166" s="26">
        <f t="shared" si="25"/>
        <v>3205</v>
      </c>
      <c r="I166" s="34" t="s">
        <v>21</v>
      </c>
      <c r="J166" s="7"/>
    </row>
    <row r="167" spans="1:10" s="3" customFormat="1" ht="38.25" customHeight="1" x14ac:dyDescent="0.2">
      <c r="A167" s="46"/>
      <c r="B167" s="24">
        <v>79</v>
      </c>
      <c r="C167" s="68" t="s">
        <v>147</v>
      </c>
      <c r="D167" s="26">
        <v>42236</v>
      </c>
      <c r="E167" s="26">
        <v>11404</v>
      </c>
      <c r="F167" s="26"/>
      <c r="G167" s="26"/>
      <c r="H167" s="26">
        <f t="shared" si="24"/>
        <v>53640</v>
      </c>
      <c r="I167" s="34" t="s">
        <v>21</v>
      </c>
      <c r="J167" s="7"/>
    </row>
    <row r="168" spans="1:10" s="3" customFormat="1" ht="38.25" customHeight="1" x14ac:dyDescent="0.2">
      <c r="A168" s="46"/>
      <c r="B168" s="24">
        <v>80</v>
      </c>
      <c r="C168" s="68" t="s">
        <v>149</v>
      </c>
      <c r="D168" s="26">
        <v>68556</v>
      </c>
      <c r="E168" s="26">
        <v>18510</v>
      </c>
      <c r="F168" s="26"/>
      <c r="G168" s="26"/>
      <c r="H168" s="26">
        <f t="shared" si="24"/>
        <v>87066</v>
      </c>
      <c r="I168" s="34" t="s">
        <v>21</v>
      </c>
      <c r="J168" s="7"/>
    </row>
    <row r="169" spans="1:10" s="3" customFormat="1" ht="38.25" customHeight="1" x14ac:dyDescent="0.2">
      <c r="A169" s="46"/>
      <c r="B169" s="24">
        <v>81</v>
      </c>
      <c r="C169" s="68" t="s">
        <v>163</v>
      </c>
      <c r="D169" s="26">
        <v>29995</v>
      </c>
      <c r="E169" s="26">
        <v>8098</v>
      </c>
      <c r="F169" s="26"/>
      <c r="G169" s="26"/>
      <c r="H169" s="26">
        <f t="shared" si="24"/>
        <v>38093</v>
      </c>
      <c r="I169" s="34" t="s">
        <v>21</v>
      </c>
      <c r="J169" s="7"/>
    </row>
    <row r="170" spans="1:10" s="3" customFormat="1" ht="38.25" customHeight="1" x14ac:dyDescent="0.2">
      <c r="A170" s="46"/>
      <c r="B170" s="24">
        <v>82</v>
      </c>
      <c r="C170" s="72" t="s">
        <v>164</v>
      </c>
      <c r="D170" s="26">
        <v>45000</v>
      </c>
      <c r="E170" s="26">
        <v>12150</v>
      </c>
      <c r="F170" s="26"/>
      <c r="G170" s="26"/>
      <c r="H170" s="26">
        <f t="shared" si="24"/>
        <v>57150</v>
      </c>
      <c r="I170" s="34" t="s">
        <v>21</v>
      </c>
      <c r="J170" s="7"/>
    </row>
    <row r="171" spans="1:10" s="3" customFormat="1" ht="38.25" customHeight="1" x14ac:dyDescent="0.2">
      <c r="A171" s="46"/>
      <c r="B171" s="24">
        <v>83</v>
      </c>
      <c r="C171" s="72" t="s">
        <v>171</v>
      </c>
      <c r="D171" s="26">
        <v>12711</v>
      </c>
      <c r="E171" s="26">
        <v>3432</v>
      </c>
      <c r="F171" s="26"/>
      <c r="G171" s="26"/>
      <c r="H171" s="26">
        <f t="shared" si="24"/>
        <v>16143</v>
      </c>
      <c r="I171" s="34" t="s">
        <v>21</v>
      </c>
      <c r="J171" s="7"/>
    </row>
    <row r="172" spans="1:10" s="3" customFormat="1" ht="38.25" customHeight="1" x14ac:dyDescent="0.2">
      <c r="A172" s="46"/>
      <c r="B172" s="24">
        <v>84</v>
      </c>
      <c r="C172" s="72" t="s">
        <v>165</v>
      </c>
      <c r="D172" s="26">
        <v>15256</v>
      </c>
      <c r="E172" s="26">
        <v>4119</v>
      </c>
      <c r="F172" s="26"/>
      <c r="G172" s="26"/>
      <c r="H172" s="26">
        <f t="shared" si="24"/>
        <v>19375</v>
      </c>
      <c r="I172" s="34" t="s">
        <v>21</v>
      </c>
      <c r="J172" s="7"/>
    </row>
    <row r="173" spans="1:10" s="3" customFormat="1" ht="38.25" customHeight="1" x14ac:dyDescent="0.2">
      <c r="A173" s="46"/>
      <c r="B173" s="24">
        <v>85</v>
      </c>
      <c r="C173" s="68" t="s">
        <v>181</v>
      </c>
      <c r="D173" s="26">
        <v>4561</v>
      </c>
      <c r="E173" s="26">
        <v>1231</v>
      </c>
      <c r="F173" s="26"/>
      <c r="G173" s="26"/>
      <c r="H173" s="26">
        <f t="shared" si="24"/>
        <v>5792</v>
      </c>
      <c r="I173" s="34" t="s">
        <v>21</v>
      </c>
      <c r="J173" s="7"/>
    </row>
    <row r="174" spans="1:10" s="3" customFormat="1" ht="38.25" customHeight="1" x14ac:dyDescent="0.2">
      <c r="A174" s="46"/>
      <c r="B174" s="24">
        <v>86</v>
      </c>
      <c r="C174" s="72" t="s">
        <v>187</v>
      </c>
      <c r="D174" s="26">
        <v>45000</v>
      </c>
      <c r="E174" s="26">
        <v>12150</v>
      </c>
      <c r="F174" s="26"/>
      <c r="G174" s="26"/>
      <c r="H174" s="26">
        <f t="shared" si="24"/>
        <v>57150</v>
      </c>
      <c r="I174" s="34" t="s">
        <v>21</v>
      </c>
      <c r="J174" s="7"/>
    </row>
    <row r="175" spans="1:10" s="3" customFormat="1" ht="38.25" customHeight="1" x14ac:dyDescent="0.2">
      <c r="A175" s="46"/>
      <c r="B175" s="24">
        <v>87</v>
      </c>
      <c r="C175" s="59" t="s">
        <v>188</v>
      </c>
      <c r="D175" s="26">
        <v>352505</v>
      </c>
      <c r="E175" s="26">
        <v>95176</v>
      </c>
      <c r="F175" s="26"/>
      <c r="G175" s="26"/>
      <c r="H175" s="26">
        <f t="shared" si="24"/>
        <v>447681</v>
      </c>
      <c r="I175" s="34" t="s">
        <v>21</v>
      </c>
      <c r="J175" s="7"/>
    </row>
    <row r="176" spans="1:10" s="3" customFormat="1" ht="38.25" customHeight="1" x14ac:dyDescent="0.2">
      <c r="A176" s="46"/>
      <c r="B176" s="24">
        <v>88</v>
      </c>
      <c r="C176" s="68" t="s">
        <v>189</v>
      </c>
      <c r="D176" s="26">
        <v>126443</v>
      </c>
      <c r="E176" s="26">
        <v>34140</v>
      </c>
      <c r="F176" s="26"/>
      <c r="G176" s="26"/>
      <c r="H176" s="26">
        <f t="shared" si="24"/>
        <v>160583</v>
      </c>
      <c r="I176" s="34" t="s">
        <v>21</v>
      </c>
      <c r="J176" s="7"/>
    </row>
    <row r="177" spans="1:10" s="3" customFormat="1" ht="38.25" customHeight="1" x14ac:dyDescent="0.2">
      <c r="A177" s="46"/>
      <c r="B177" s="24">
        <v>89</v>
      </c>
      <c r="C177" s="68" t="s">
        <v>190</v>
      </c>
      <c r="D177" s="26">
        <v>138714</v>
      </c>
      <c r="E177" s="26">
        <v>37453</v>
      </c>
      <c r="F177" s="26"/>
      <c r="G177" s="26"/>
      <c r="H177" s="26">
        <f t="shared" si="24"/>
        <v>176167</v>
      </c>
      <c r="I177" s="34" t="s">
        <v>21</v>
      </c>
      <c r="J177" s="7"/>
    </row>
    <row r="178" spans="1:10" s="3" customFormat="1" ht="38.25" customHeight="1" x14ac:dyDescent="0.2">
      <c r="A178" s="46"/>
      <c r="B178" s="24">
        <v>90</v>
      </c>
      <c r="C178" s="59" t="s">
        <v>195</v>
      </c>
      <c r="D178" s="26"/>
      <c r="E178" s="26"/>
      <c r="F178" s="26">
        <v>1124</v>
      </c>
      <c r="G178" s="26">
        <v>303</v>
      </c>
      <c r="H178" s="26">
        <f t="shared" si="24"/>
        <v>1427</v>
      </c>
      <c r="I178" s="34" t="s">
        <v>21</v>
      </c>
      <c r="J178" s="7"/>
    </row>
    <row r="179" spans="1:10" s="3" customFormat="1" ht="22.5" customHeight="1" x14ac:dyDescent="0.2">
      <c r="A179" s="46"/>
      <c r="B179" s="24"/>
      <c r="C179" s="59"/>
      <c r="D179" s="26"/>
      <c r="E179" s="26"/>
      <c r="F179" s="26"/>
      <c r="G179" s="26"/>
      <c r="H179" s="26"/>
      <c r="I179" s="34"/>
      <c r="J179" s="7"/>
    </row>
    <row r="180" spans="1:10" s="2" customFormat="1" ht="22.5" customHeight="1" x14ac:dyDescent="0.2">
      <c r="A180" s="46"/>
      <c r="B180" s="66"/>
      <c r="C180" s="58" t="s">
        <v>93</v>
      </c>
      <c r="D180" s="26"/>
      <c r="E180" s="26"/>
      <c r="F180" s="26"/>
      <c r="G180" s="26"/>
      <c r="H180" s="26"/>
      <c r="I180" s="34"/>
      <c r="J180" s="21"/>
    </row>
    <row r="181" spans="1:10" s="2" customFormat="1" ht="30.75" customHeight="1" x14ac:dyDescent="0.2">
      <c r="A181" s="46"/>
      <c r="B181" s="66">
        <v>91</v>
      </c>
      <c r="C181" s="59" t="s">
        <v>61</v>
      </c>
      <c r="D181" s="26">
        <v>27559</v>
      </c>
      <c r="E181" s="26">
        <v>7441</v>
      </c>
      <c r="F181" s="26"/>
      <c r="G181" s="26"/>
      <c r="H181" s="26">
        <f t="shared" ref="H181" si="26">SUM(D181:G181)</f>
        <v>35000</v>
      </c>
      <c r="I181" s="34" t="s">
        <v>21</v>
      </c>
      <c r="J181" s="21"/>
    </row>
    <row r="182" spans="1:10" s="1" customFormat="1" ht="22.5" customHeight="1" x14ac:dyDescent="0.2">
      <c r="A182" s="46"/>
      <c r="B182" s="66"/>
      <c r="C182" s="59"/>
      <c r="D182" s="26"/>
      <c r="E182" s="26"/>
      <c r="F182" s="26"/>
      <c r="G182" s="26"/>
      <c r="H182" s="26"/>
      <c r="I182" s="34"/>
    </row>
    <row r="183" spans="1:10" ht="23.25" customHeight="1" x14ac:dyDescent="0.2">
      <c r="A183" s="46"/>
      <c r="B183" s="66"/>
      <c r="C183" s="58" t="s">
        <v>95</v>
      </c>
      <c r="D183" s="26"/>
      <c r="E183" s="26"/>
      <c r="F183" s="26"/>
      <c r="G183" s="26"/>
      <c r="H183" s="26"/>
      <c r="I183" s="34"/>
    </row>
    <row r="184" spans="1:10" s="2" customFormat="1" ht="30.75" customHeight="1" x14ac:dyDescent="0.2">
      <c r="A184" s="46"/>
      <c r="B184" s="24">
        <v>92</v>
      </c>
      <c r="C184" s="59" t="s">
        <v>59</v>
      </c>
      <c r="D184" s="26">
        <v>3000</v>
      </c>
      <c r="E184" s="26">
        <v>810</v>
      </c>
      <c r="F184" s="26"/>
      <c r="G184" s="26"/>
      <c r="H184" s="26">
        <f t="shared" ref="H184:H188" si="27">SUM(D184:G184)</f>
        <v>3810</v>
      </c>
      <c r="I184" s="34" t="s">
        <v>91</v>
      </c>
      <c r="J184" s="21"/>
    </row>
    <row r="185" spans="1:10" s="2" customFormat="1" ht="30.75" customHeight="1" x14ac:dyDescent="0.2">
      <c r="A185" s="46"/>
      <c r="B185" s="24">
        <v>93</v>
      </c>
      <c r="C185" s="59" t="s">
        <v>60</v>
      </c>
      <c r="D185" s="26">
        <v>5000</v>
      </c>
      <c r="E185" s="26">
        <v>1350</v>
      </c>
      <c r="F185" s="26"/>
      <c r="G185" s="26"/>
      <c r="H185" s="26">
        <f t="shared" si="27"/>
        <v>6350</v>
      </c>
      <c r="I185" s="34" t="s">
        <v>91</v>
      </c>
      <c r="J185" s="21"/>
    </row>
    <row r="186" spans="1:10" s="2" customFormat="1" ht="30.75" customHeight="1" x14ac:dyDescent="0.2">
      <c r="A186" s="46"/>
      <c r="B186" s="24">
        <v>94</v>
      </c>
      <c r="C186" s="59" t="s">
        <v>199</v>
      </c>
      <c r="D186" s="26">
        <v>400</v>
      </c>
      <c r="E186" s="26"/>
      <c r="F186" s="26"/>
      <c r="G186" s="26"/>
      <c r="H186" s="26">
        <f t="shared" si="27"/>
        <v>400</v>
      </c>
      <c r="I186" s="34" t="s">
        <v>91</v>
      </c>
      <c r="J186" s="21"/>
    </row>
    <row r="187" spans="1:10" s="2" customFormat="1" ht="30.75" customHeight="1" x14ac:dyDescent="0.2">
      <c r="A187" s="46"/>
      <c r="B187" s="24">
        <v>95</v>
      </c>
      <c r="C187" s="59" t="s">
        <v>99</v>
      </c>
      <c r="D187" s="26">
        <f>600-127</f>
        <v>473</v>
      </c>
      <c r="E187" s="26">
        <v>127</v>
      </c>
      <c r="F187" s="26"/>
      <c r="G187" s="26"/>
      <c r="H187" s="26">
        <f t="shared" si="27"/>
        <v>600</v>
      </c>
      <c r="I187" s="34" t="s">
        <v>91</v>
      </c>
      <c r="J187" s="21"/>
    </row>
    <row r="188" spans="1:10" s="1" customFormat="1" ht="39" customHeight="1" thickBot="1" x14ac:dyDescent="0.25">
      <c r="A188" s="82"/>
      <c r="B188" s="83">
        <v>96</v>
      </c>
      <c r="C188" s="84" t="s">
        <v>169</v>
      </c>
      <c r="D188" s="32">
        <v>398</v>
      </c>
      <c r="E188" s="32">
        <v>107</v>
      </c>
      <c r="F188" s="32"/>
      <c r="G188" s="32"/>
      <c r="H188" s="32">
        <f t="shared" si="27"/>
        <v>505</v>
      </c>
      <c r="I188" s="42" t="s">
        <v>91</v>
      </c>
    </row>
    <row r="189" spans="1:10" ht="30.75" customHeight="1" thickBot="1" x14ac:dyDescent="0.25">
      <c r="A189" s="54">
        <v>6303</v>
      </c>
      <c r="B189" s="67"/>
      <c r="C189" s="60" t="s">
        <v>198</v>
      </c>
      <c r="D189" s="27">
        <f>SUM(D87:D188)</f>
        <v>5693829</v>
      </c>
      <c r="E189" s="27">
        <f>SUM(E87:E188)</f>
        <v>1536632</v>
      </c>
      <c r="F189" s="27">
        <f>SUM(F87:F188)</f>
        <v>1804</v>
      </c>
      <c r="G189" s="27">
        <f>SUM(G87:G188)</f>
        <v>487</v>
      </c>
      <c r="H189" s="27">
        <f>SUM(H87:H188)</f>
        <v>7232752</v>
      </c>
      <c r="I189" s="43"/>
    </row>
    <row r="190" spans="1:10" s="3" customFormat="1" ht="30.75" customHeight="1" x14ac:dyDescent="0.2">
      <c r="A190" s="77">
        <v>9133</v>
      </c>
      <c r="B190" s="80"/>
      <c r="C190" s="81" t="s">
        <v>82</v>
      </c>
      <c r="D190" s="78"/>
      <c r="E190" s="78"/>
      <c r="F190" s="78"/>
      <c r="G190" s="78"/>
      <c r="H190" s="78"/>
      <c r="I190" s="79"/>
      <c r="J190" s="7"/>
    </row>
    <row r="191" spans="1:10" s="3" customFormat="1" ht="30.75" customHeight="1" thickBot="1" x14ac:dyDescent="0.25">
      <c r="A191" s="52"/>
      <c r="B191" s="24">
        <v>1</v>
      </c>
      <c r="C191" s="59" t="s">
        <v>79</v>
      </c>
      <c r="D191" s="26">
        <v>64331</v>
      </c>
      <c r="E191" s="26">
        <v>17369</v>
      </c>
      <c r="F191" s="26"/>
      <c r="G191" s="26"/>
      <c r="H191" s="26">
        <f t="shared" ref="H191" si="28">SUM(D191:G191)</f>
        <v>81700</v>
      </c>
      <c r="I191" s="34" t="s">
        <v>21</v>
      </c>
      <c r="J191" s="7"/>
    </row>
    <row r="192" spans="1:10" s="15" customFormat="1" ht="30.75" customHeight="1" thickBot="1" x14ac:dyDescent="0.25">
      <c r="A192" s="54">
        <v>9133</v>
      </c>
      <c r="B192" s="67"/>
      <c r="C192" s="60" t="s">
        <v>88</v>
      </c>
      <c r="D192" s="27">
        <f>D191</f>
        <v>64331</v>
      </c>
      <c r="E192" s="27">
        <f>E191</f>
        <v>17369</v>
      </c>
      <c r="F192" s="27">
        <f>F191</f>
        <v>0</v>
      </c>
      <c r="G192" s="27">
        <f>G191</f>
        <v>0</v>
      </c>
      <c r="H192" s="27">
        <f>H191</f>
        <v>81700</v>
      </c>
      <c r="I192" s="36"/>
    </row>
    <row r="193" spans="1:10" s="3" customFormat="1" ht="30.75" customHeight="1" x14ac:dyDescent="0.2">
      <c r="A193" s="46">
        <v>9207</v>
      </c>
      <c r="B193" s="65"/>
      <c r="C193" s="57" t="s">
        <v>81</v>
      </c>
      <c r="D193" s="26"/>
      <c r="E193" s="26"/>
      <c r="F193" s="26"/>
      <c r="G193" s="26"/>
      <c r="H193" s="26"/>
      <c r="I193" s="34"/>
      <c r="J193" s="7"/>
    </row>
    <row r="194" spans="1:10" s="3" customFormat="1" ht="30.75" customHeight="1" thickBot="1" x14ac:dyDescent="0.25">
      <c r="A194" s="52"/>
      <c r="B194" s="24">
        <v>1</v>
      </c>
      <c r="C194" s="59" t="s">
        <v>80</v>
      </c>
      <c r="D194" s="26">
        <v>68454</v>
      </c>
      <c r="E194" s="26">
        <v>18483</v>
      </c>
      <c r="F194" s="26"/>
      <c r="G194" s="26"/>
      <c r="H194" s="26">
        <f t="shared" ref="H194" si="29">SUM(D194:G194)</f>
        <v>86937</v>
      </c>
      <c r="I194" s="34" t="s">
        <v>21</v>
      </c>
      <c r="J194" s="7"/>
    </row>
    <row r="195" spans="1:10" s="15" customFormat="1" ht="46.5" customHeight="1" thickBot="1" x14ac:dyDescent="0.25">
      <c r="A195" s="54">
        <v>9207</v>
      </c>
      <c r="B195" s="67"/>
      <c r="C195" s="60" t="s">
        <v>89</v>
      </c>
      <c r="D195" s="27">
        <f>D194</f>
        <v>68454</v>
      </c>
      <c r="E195" s="27">
        <f>E194</f>
        <v>18483</v>
      </c>
      <c r="F195" s="27">
        <f>F194</f>
        <v>0</v>
      </c>
      <c r="G195" s="27">
        <f>G194</f>
        <v>0</v>
      </c>
      <c r="H195" s="27">
        <f>H194</f>
        <v>86937</v>
      </c>
      <c r="I195" s="36"/>
    </row>
    <row r="196" spans="1:10" ht="30.75" customHeight="1" thickBot="1" x14ac:dyDescent="0.25">
      <c r="A196" s="55"/>
      <c r="B196" s="63"/>
      <c r="C196" s="60" t="s">
        <v>16</v>
      </c>
      <c r="D196" s="31">
        <f>SUM(D27,D189,D84,D49,D192,D195,D30,D33)</f>
        <v>6107108</v>
      </c>
      <c r="E196" s="31">
        <f>SUM(E27,E189,E84,E49,E192,E195,E30,E33)</f>
        <v>1648213</v>
      </c>
      <c r="F196" s="31">
        <f>SUM(F27,F189,F84,F49,F192,F195,F30,F33)</f>
        <v>7761</v>
      </c>
      <c r="G196" s="31">
        <f>SUM(G27,G189,G84,G49,G192,G195,G30,G33)</f>
        <v>1150</v>
      </c>
      <c r="H196" s="31">
        <f>SUM(H27,H189,H84,H49,H192,H195,H30,H33)</f>
        <v>7764232</v>
      </c>
      <c r="I196" s="43"/>
    </row>
    <row r="197" spans="1:10" x14ac:dyDescent="0.2">
      <c r="A197" s="2"/>
      <c r="B197" s="1"/>
      <c r="C197" s="9"/>
    </row>
    <row r="198" spans="1:10" x14ac:dyDescent="0.2">
      <c r="A198" s="2"/>
      <c r="B198" s="1"/>
      <c r="C198" s="9"/>
    </row>
    <row r="199" spans="1:10" x14ac:dyDescent="0.2">
      <c r="A199" s="2"/>
      <c r="B199" s="1"/>
      <c r="C199" s="9"/>
    </row>
    <row r="200" spans="1:10" x14ac:dyDescent="0.2">
      <c r="A200" s="2"/>
      <c r="B200" s="1"/>
      <c r="C200" s="9"/>
      <c r="H200" s="12"/>
    </row>
    <row r="201" spans="1:10" x14ac:dyDescent="0.2">
      <c r="A201" s="2"/>
      <c r="B201" s="1"/>
      <c r="C201" s="9"/>
    </row>
    <row r="202" spans="1:10" x14ac:dyDescent="0.2">
      <c r="A202" s="2"/>
      <c r="B202" s="1"/>
      <c r="C202" s="9"/>
    </row>
    <row r="203" spans="1:10" x14ac:dyDescent="0.2">
      <c r="A203" s="2"/>
      <c r="B203" s="1"/>
      <c r="C203" s="9"/>
    </row>
    <row r="204" spans="1:10" x14ac:dyDescent="0.2">
      <c r="A204" s="2"/>
      <c r="B204" s="1"/>
      <c r="C204" s="9"/>
    </row>
    <row r="205" spans="1:10" x14ac:dyDescent="0.2">
      <c r="A205" s="2"/>
      <c r="B205" s="1"/>
      <c r="C205" s="9"/>
    </row>
    <row r="206" spans="1:10" x14ac:dyDescent="0.2">
      <c r="A206" s="2"/>
      <c r="B206" s="1"/>
      <c r="C206" s="9"/>
    </row>
    <row r="207" spans="1:10" x14ac:dyDescent="0.2">
      <c r="C207" s="10"/>
    </row>
  </sheetData>
  <mergeCells count="11">
    <mergeCell ref="A1:I1"/>
    <mergeCell ref="A2:I2"/>
    <mergeCell ref="A5:A8"/>
    <mergeCell ref="C5:C8"/>
    <mergeCell ref="D5:D8"/>
    <mergeCell ref="I5:I8"/>
    <mergeCell ref="H5:H8"/>
    <mergeCell ref="B5:B8"/>
    <mergeCell ref="F5:F8"/>
    <mergeCell ref="G5:G8"/>
    <mergeCell ref="E5:E8"/>
  </mergeCells>
  <printOptions horizontalCentered="1"/>
  <pageMargins left="3.937007874015748E-2" right="3.937007874015748E-2" top="0.39370078740157483" bottom="0.43307086614173229" header="0.19685039370078741" footer="0.11811023622047245"/>
  <pageSetup paperSize="9" scale="42" fitToHeight="5" orientation="portrait" r:id="rId1"/>
  <headerFooter alignWithMargins="0">
    <oddHeader>&amp;R&amp;16  &amp;14 &amp;11 15.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felújítás</vt:lpstr>
      <vt:lpstr>felújítás!Nyomtatási_cím</vt:lpstr>
      <vt:lpstr>felújítás!Nyomtatási_terület</vt:lpstr>
    </vt:vector>
  </TitlesOfParts>
  <Company>Othon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Sipos Tamás</dc:creator>
  <cp:lastModifiedBy>Baranyi Genaro</cp:lastModifiedBy>
  <cp:lastPrinted>2024-10-08T11:04:00Z</cp:lastPrinted>
  <dcterms:created xsi:type="dcterms:W3CDTF">2001-02-22T21:43:56Z</dcterms:created>
  <dcterms:modified xsi:type="dcterms:W3CDTF">2025-02-04T13:23:58Z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BA382F20">
    <vt:lpwstr/>
  </property>
  <property fmtid="{D5CDD505-2E9C-101B-9397-08002B2CF9AE}" pid="23" name="IVID3C3017EE">
    <vt:lpwstr/>
  </property>
  <property fmtid="{D5CDD505-2E9C-101B-9397-08002B2CF9AE}" pid="24" name="IVID2C3868B8">
    <vt:lpwstr/>
  </property>
  <property fmtid="{D5CDD505-2E9C-101B-9397-08002B2CF9AE}" pid="25" name="IVID634BD16">
    <vt:lpwstr/>
  </property>
  <property fmtid="{D5CDD505-2E9C-101B-9397-08002B2CF9AE}" pid="26" name="IVIDF837710C">
    <vt:lpwstr/>
  </property>
  <property fmtid="{D5CDD505-2E9C-101B-9397-08002B2CF9AE}" pid="27" name="IVID245D14E1">
    <vt:lpwstr/>
  </property>
  <property fmtid="{D5CDD505-2E9C-101B-9397-08002B2CF9AE}" pid="28" name="IVIDBC414E9C">
    <vt:lpwstr/>
  </property>
  <property fmtid="{D5CDD505-2E9C-101B-9397-08002B2CF9AE}" pid="29" name="IVID4C8F7C78">
    <vt:lpwstr/>
  </property>
  <property fmtid="{D5CDD505-2E9C-101B-9397-08002B2CF9AE}" pid="30" name="IVID834BA27">
    <vt:lpwstr/>
  </property>
  <property fmtid="{D5CDD505-2E9C-101B-9397-08002B2CF9AE}" pid="31" name="IVID3D2412FB">
    <vt:lpwstr/>
  </property>
  <property fmtid="{D5CDD505-2E9C-101B-9397-08002B2CF9AE}" pid="32" name="IVID307C7F20">
    <vt:lpwstr/>
  </property>
  <property fmtid="{D5CDD505-2E9C-101B-9397-08002B2CF9AE}" pid="33" name="IVID10A1A0C3">
    <vt:lpwstr/>
  </property>
  <property fmtid="{D5CDD505-2E9C-101B-9397-08002B2CF9AE}" pid="34" name="IVID84D77F24">
    <vt:lpwstr/>
  </property>
  <property fmtid="{D5CDD505-2E9C-101B-9397-08002B2CF9AE}" pid="35" name="IVID54462993">
    <vt:lpwstr/>
  </property>
  <property fmtid="{D5CDD505-2E9C-101B-9397-08002B2CF9AE}" pid="36" name="IVID282516E3">
    <vt:lpwstr/>
  </property>
  <property fmtid="{D5CDD505-2E9C-101B-9397-08002B2CF9AE}" pid="37" name="IVID3C3D13DE">
    <vt:lpwstr/>
  </property>
  <property fmtid="{D5CDD505-2E9C-101B-9397-08002B2CF9AE}" pid="38" name="IVID443013D6">
    <vt:lpwstr/>
  </property>
  <property fmtid="{D5CDD505-2E9C-101B-9397-08002B2CF9AE}" pid="39" name="IVID28621700">
    <vt:lpwstr/>
  </property>
  <property fmtid="{D5CDD505-2E9C-101B-9397-08002B2CF9AE}" pid="40" name="IVID273D15DD">
    <vt:lpwstr/>
  </property>
  <property fmtid="{D5CDD505-2E9C-101B-9397-08002B2CF9AE}" pid="41" name="IVID276411F6">
    <vt:lpwstr/>
  </property>
  <property fmtid="{D5CDD505-2E9C-101B-9397-08002B2CF9AE}" pid="42" name="IVID366C1B04">
    <vt:lpwstr/>
  </property>
  <property fmtid="{D5CDD505-2E9C-101B-9397-08002B2CF9AE}" pid="43" name="IVID386618F5">
    <vt:lpwstr/>
  </property>
  <property fmtid="{D5CDD505-2E9C-101B-9397-08002B2CF9AE}" pid="44" name="IVID2E4416F6">
    <vt:lpwstr/>
  </property>
  <property fmtid="{D5CDD505-2E9C-101B-9397-08002B2CF9AE}" pid="45" name="IVID3C4114D5">
    <vt:lpwstr/>
  </property>
  <property fmtid="{D5CDD505-2E9C-101B-9397-08002B2CF9AE}" pid="46" name="IVID2D5219E2">
    <vt:lpwstr/>
  </property>
  <property fmtid="{D5CDD505-2E9C-101B-9397-08002B2CF9AE}" pid="47" name="IVID1B7510E8">
    <vt:lpwstr/>
  </property>
  <property fmtid="{D5CDD505-2E9C-101B-9397-08002B2CF9AE}" pid="48" name="IVIDF0512FF">
    <vt:lpwstr/>
  </property>
  <property fmtid="{D5CDD505-2E9C-101B-9397-08002B2CF9AE}" pid="49" name="IVID1F5E15E5">
    <vt:lpwstr/>
  </property>
</Properties>
</file>