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Költségvetés\2024. évi rendeletek\Következő rendelet-módosítás\Rendelet\"/>
    </mc:Choice>
  </mc:AlternateContent>
  <bookViews>
    <workbookView xWindow="0" yWindow="360" windowWidth="9720" windowHeight="6552" firstSheet="1" activeTab="1"/>
  </bookViews>
  <sheets>
    <sheet name="0000000" sheetId="3" state="veryHidden" r:id="rId1"/>
    <sheet name="tartalék" sheetId="2" r:id="rId2"/>
  </sheets>
  <definedNames>
    <definedName name="_xlnm.Print_Titles" localSheetId="1">tartalék!$4:$8</definedName>
    <definedName name="_xlnm.Print_Area" localSheetId="1">tartalék!$A$1:$L$82</definedName>
  </definedNames>
  <calcPr calcId="162913"/>
</workbook>
</file>

<file path=xl/calcChain.xml><?xml version="1.0" encoding="utf-8"?>
<calcChain xmlns="http://schemas.openxmlformats.org/spreadsheetml/2006/main">
  <c r="G25" i="2" l="1"/>
  <c r="F25" i="2"/>
  <c r="G24" i="2"/>
  <c r="F24" i="2"/>
  <c r="C19" i="2" l="1"/>
  <c r="F19" i="2" l="1"/>
  <c r="F37" i="2"/>
  <c r="F36" i="2"/>
  <c r="G44" i="2" l="1"/>
  <c r="F38" i="2" l="1"/>
  <c r="G19" i="2" l="1"/>
  <c r="F39" i="2" l="1"/>
  <c r="G64" i="2" l="1"/>
  <c r="F70" i="2" l="1"/>
  <c r="F22" i="2" l="1"/>
  <c r="F29" i="2" l="1"/>
  <c r="D76" i="2" l="1"/>
  <c r="H75" i="2"/>
  <c r="D72" i="2"/>
  <c r="C70" i="2"/>
  <c r="D66" i="2"/>
  <c r="D64" i="2"/>
  <c r="C39" i="2"/>
  <c r="C38" i="2"/>
  <c r="D29" i="2"/>
  <c r="C29" i="2"/>
  <c r="C27" i="2"/>
  <c r="C22" i="2"/>
  <c r="D19" i="2"/>
  <c r="J75" i="2" l="1"/>
  <c r="I75" i="2"/>
  <c r="E75" i="2"/>
  <c r="K75" i="2" s="1"/>
  <c r="D73" i="2" l="1"/>
  <c r="D71" i="2"/>
  <c r="D65" i="2"/>
  <c r="C60" i="2"/>
  <c r="C53" i="2"/>
  <c r="J19" i="2" l="1"/>
  <c r="I19" i="2"/>
  <c r="G41" i="2" l="1"/>
  <c r="D41" i="2"/>
  <c r="C41" i="2"/>
  <c r="I40" i="2"/>
  <c r="J40" i="2"/>
  <c r="H40" i="2"/>
  <c r="E40" i="2"/>
  <c r="I39" i="2"/>
  <c r="J39" i="2"/>
  <c r="H39" i="2"/>
  <c r="E39" i="2"/>
  <c r="K39" i="2" l="1"/>
  <c r="K40" i="2"/>
  <c r="F41" i="2" l="1"/>
  <c r="J37" i="2" l="1"/>
  <c r="I37" i="2"/>
  <c r="E37" i="2"/>
  <c r="J36" i="2"/>
  <c r="I36" i="2"/>
  <c r="E36" i="2"/>
  <c r="H37" i="2" l="1"/>
  <c r="K37" i="2" s="1"/>
  <c r="H36" i="2"/>
  <c r="K36" i="2" s="1"/>
  <c r="I74" i="2" l="1"/>
  <c r="I12" i="2"/>
  <c r="I14" i="2" s="1"/>
  <c r="J12" i="2"/>
  <c r="J14" i="2" s="1"/>
  <c r="I20" i="2"/>
  <c r="J20" i="2"/>
  <c r="I21" i="2"/>
  <c r="J21" i="2"/>
  <c r="I22" i="2"/>
  <c r="J22" i="2"/>
  <c r="I23" i="2"/>
  <c r="J23" i="2"/>
  <c r="I24" i="2"/>
  <c r="J24" i="2"/>
  <c r="I25" i="2"/>
  <c r="J25" i="2"/>
  <c r="I26" i="2"/>
  <c r="J26" i="2"/>
  <c r="I27" i="2"/>
  <c r="J27" i="2"/>
  <c r="I28" i="2"/>
  <c r="J28" i="2"/>
  <c r="I29" i="2"/>
  <c r="I30" i="2"/>
  <c r="J30" i="2"/>
  <c r="I31" i="2"/>
  <c r="J31" i="2"/>
  <c r="I32" i="2"/>
  <c r="J32" i="2"/>
  <c r="I33" i="2"/>
  <c r="J33" i="2"/>
  <c r="I34" i="2"/>
  <c r="J34" i="2"/>
  <c r="I35" i="2"/>
  <c r="J35" i="2"/>
  <c r="J38" i="2"/>
  <c r="I44" i="2"/>
  <c r="I45" i="2" s="1"/>
  <c r="J44" i="2"/>
  <c r="J45" i="2" s="1"/>
  <c r="I49" i="2"/>
  <c r="J49" i="2"/>
  <c r="I50" i="2"/>
  <c r="J50" i="2"/>
  <c r="I51" i="2"/>
  <c r="J51" i="2"/>
  <c r="I52" i="2"/>
  <c r="J52" i="2"/>
  <c r="I53" i="2"/>
  <c r="J53" i="2"/>
  <c r="I54" i="2"/>
  <c r="J54" i="2"/>
  <c r="I58" i="2"/>
  <c r="J58" i="2"/>
  <c r="I59" i="2"/>
  <c r="J59" i="2"/>
  <c r="I60" i="2"/>
  <c r="J60" i="2"/>
  <c r="I64" i="2"/>
  <c r="J64" i="2"/>
  <c r="I65" i="2"/>
  <c r="J65" i="2"/>
  <c r="I66" i="2"/>
  <c r="J66" i="2"/>
  <c r="I70" i="2"/>
  <c r="J70" i="2"/>
  <c r="I71" i="2"/>
  <c r="J71" i="2"/>
  <c r="I72" i="2"/>
  <c r="J72" i="2"/>
  <c r="I73" i="2"/>
  <c r="J73" i="2"/>
  <c r="J74" i="2"/>
  <c r="I76" i="2"/>
  <c r="J76" i="2"/>
  <c r="I77" i="2"/>
  <c r="J77" i="2"/>
  <c r="H76" i="2"/>
  <c r="H77" i="2"/>
  <c r="H74" i="2"/>
  <c r="H73" i="2"/>
  <c r="H72" i="2"/>
  <c r="H71" i="2"/>
  <c r="H70" i="2"/>
  <c r="H66" i="2"/>
  <c r="H65" i="2"/>
  <c r="H64" i="2"/>
  <c r="H60" i="2"/>
  <c r="H59" i="2"/>
  <c r="H58" i="2"/>
  <c r="H54" i="2"/>
  <c r="H53" i="2"/>
  <c r="H52" i="2"/>
  <c r="H51" i="2"/>
  <c r="H50" i="2"/>
  <c r="H49" i="2"/>
  <c r="H44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2" i="2"/>
  <c r="F78" i="2"/>
  <c r="F67" i="2"/>
  <c r="F61" i="2"/>
  <c r="F55" i="2"/>
  <c r="F45" i="2"/>
  <c r="H38" i="2"/>
  <c r="F14" i="2"/>
  <c r="D78" i="2"/>
  <c r="D67" i="2"/>
  <c r="D61" i="2"/>
  <c r="D55" i="2"/>
  <c r="D45" i="2"/>
  <c r="D14" i="2"/>
  <c r="J61" i="2" l="1"/>
  <c r="I67" i="2"/>
  <c r="J67" i="2"/>
  <c r="J55" i="2"/>
  <c r="I61" i="2"/>
  <c r="I55" i="2"/>
  <c r="J78" i="2"/>
  <c r="I78" i="2"/>
  <c r="J29" i="2"/>
  <c r="I38" i="2"/>
  <c r="I41" i="2" s="1"/>
  <c r="D79" i="2"/>
  <c r="F79" i="2"/>
  <c r="D46" i="2"/>
  <c r="J79" i="2" l="1"/>
  <c r="I79" i="2"/>
  <c r="I46" i="2"/>
  <c r="D82" i="2"/>
  <c r="F46" i="2"/>
  <c r="D80" i="2"/>
  <c r="I82" i="2" l="1"/>
  <c r="I80" i="2"/>
  <c r="F80" i="2"/>
  <c r="F82" i="2"/>
  <c r="J41" i="2" l="1"/>
  <c r="H19" i="2"/>
  <c r="H41" i="2"/>
  <c r="E38" i="2"/>
  <c r="J46" i="2" l="1"/>
  <c r="K38" i="2"/>
  <c r="J82" i="2" l="1"/>
  <c r="J80" i="2"/>
  <c r="E41" i="2"/>
  <c r="G78" i="2" l="1"/>
  <c r="H78" i="2" s="1"/>
  <c r="G67" i="2"/>
  <c r="H67" i="2" s="1"/>
  <c r="G61" i="2"/>
  <c r="H61" i="2" s="1"/>
  <c r="G55" i="2"/>
  <c r="H55" i="2" s="1"/>
  <c r="G45" i="2"/>
  <c r="H45" i="2" s="1"/>
  <c r="G14" i="2"/>
  <c r="H14" i="2" s="1"/>
  <c r="E71" i="2"/>
  <c r="E72" i="2"/>
  <c r="K72" i="2" s="1"/>
  <c r="E73" i="2"/>
  <c r="E74" i="2"/>
  <c r="E76" i="2"/>
  <c r="E77" i="2"/>
  <c r="K77" i="2" s="1"/>
  <c r="E70" i="2"/>
  <c r="E65" i="2"/>
  <c r="K65" i="2" s="1"/>
  <c r="E66" i="2"/>
  <c r="K66" i="2" s="1"/>
  <c r="E64" i="2"/>
  <c r="K64" i="2" s="1"/>
  <c r="E59" i="2"/>
  <c r="K59" i="2" s="1"/>
  <c r="E60" i="2"/>
  <c r="E58" i="2"/>
  <c r="E50" i="2"/>
  <c r="K50" i="2" s="1"/>
  <c r="E51" i="2"/>
  <c r="K51" i="2" s="1"/>
  <c r="E52" i="2"/>
  <c r="K52" i="2" s="1"/>
  <c r="E53" i="2"/>
  <c r="K53" i="2" s="1"/>
  <c r="E54" i="2"/>
  <c r="K54" i="2" s="1"/>
  <c r="E49" i="2"/>
  <c r="K49" i="2" s="1"/>
  <c r="E44" i="2"/>
  <c r="E20" i="2"/>
  <c r="K20" i="2" s="1"/>
  <c r="E21" i="2"/>
  <c r="K21" i="2" s="1"/>
  <c r="E22" i="2"/>
  <c r="E23" i="2"/>
  <c r="K23" i="2" s="1"/>
  <c r="E24" i="2"/>
  <c r="K24" i="2" s="1"/>
  <c r="E25" i="2"/>
  <c r="K25" i="2" s="1"/>
  <c r="E26" i="2"/>
  <c r="E27" i="2"/>
  <c r="K27" i="2" s="1"/>
  <c r="E28" i="2"/>
  <c r="K28" i="2" s="1"/>
  <c r="E29" i="2"/>
  <c r="K29" i="2" s="1"/>
  <c r="E30" i="2"/>
  <c r="E31" i="2"/>
  <c r="K31" i="2" s="1"/>
  <c r="E32" i="2"/>
  <c r="K32" i="2" s="1"/>
  <c r="E33" i="2"/>
  <c r="K33" i="2" s="1"/>
  <c r="E34" i="2"/>
  <c r="E35" i="2"/>
  <c r="K35" i="2" s="1"/>
  <c r="E19" i="2"/>
  <c r="K19" i="2" s="1"/>
  <c r="E12" i="2"/>
  <c r="K34" i="2" l="1"/>
  <c r="K26" i="2"/>
  <c r="K22" i="2"/>
  <c r="K30" i="2"/>
  <c r="K12" i="2"/>
  <c r="K14" i="2" s="1"/>
  <c r="K58" i="2"/>
  <c r="K76" i="2"/>
  <c r="K71" i="2"/>
  <c r="K44" i="2"/>
  <c r="K45" i="2" s="1"/>
  <c r="G79" i="2"/>
  <c r="H79" i="2" s="1"/>
  <c r="K74" i="2"/>
  <c r="K60" i="2"/>
  <c r="K70" i="2"/>
  <c r="K73" i="2"/>
  <c r="G46" i="2"/>
  <c r="H46" i="2" s="1"/>
  <c r="K41" i="2" l="1"/>
  <c r="K46" i="2" s="1"/>
  <c r="G82" i="2"/>
  <c r="H82" i="2" s="1"/>
  <c r="G80" i="2"/>
  <c r="H80" i="2" s="1"/>
  <c r="C78" i="2"/>
  <c r="E78" i="2" s="1"/>
  <c r="C61" i="2"/>
  <c r="E61" i="2" s="1"/>
  <c r="C55" i="2"/>
  <c r="E55" i="2" s="1"/>
  <c r="C67" i="2" l="1"/>
  <c r="E67" i="2" s="1"/>
  <c r="C45" i="2"/>
  <c r="E45" i="2" s="1"/>
  <c r="C14" i="2"/>
  <c r="E14" i="2" s="1"/>
  <c r="K78" i="2" l="1"/>
  <c r="K55" i="2"/>
  <c r="K61" i="2"/>
  <c r="C79" i="2"/>
  <c r="E79" i="2" s="1"/>
  <c r="K67" i="2"/>
  <c r="K79" i="2" l="1"/>
  <c r="K82" i="2" s="1"/>
  <c r="C46" i="2"/>
  <c r="K80" i="2" l="1"/>
  <c r="C82" i="2"/>
  <c r="E82" i="2" s="1"/>
  <c r="E46" i="2"/>
  <c r="C80" i="2"/>
  <c r="E80" i="2" s="1"/>
</calcChain>
</file>

<file path=xl/sharedStrings.xml><?xml version="1.0" encoding="utf-8"?>
<sst xmlns="http://schemas.openxmlformats.org/spreadsheetml/2006/main" count="126" uniqueCount="82">
  <si>
    <t>Budapest Főváros VII. Kerület Erzsébetváros Önkormányzata</t>
  </si>
  <si>
    <t>Tartalék jogcíme</t>
  </si>
  <si>
    <t xml:space="preserve">Központilag kezelt ágazati feladatok </t>
  </si>
  <si>
    <t>Nemzetiségi Önkormányzatok kulturális kerete</t>
  </si>
  <si>
    <t>Központilag kezelt kerület-fejlesztési pályázatok és feladatok</t>
  </si>
  <si>
    <t>Központilag kezelt közrendvédelmi, környezetvédelmi pályázatok és feladatok</t>
  </si>
  <si>
    <t>Növényesítési pályázat</t>
  </si>
  <si>
    <t>Rendkívüli önkormányzati kiadások biztosítása</t>
  </si>
  <si>
    <t>Céltartalékok</t>
  </si>
  <si>
    <t>Általános tartalékok</t>
  </si>
  <si>
    <t>K</t>
  </si>
  <si>
    <t>Ö</t>
  </si>
  <si>
    <t>Általános tartalék</t>
  </si>
  <si>
    <t>Feladat típusa (K/Ö/Á)</t>
  </si>
  <si>
    <t>Működési célra 
(K513. rovaton)</t>
  </si>
  <si>
    <t>Felhalmozási célra 
(K89. rovaton)</t>
  </si>
  <si>
    <t>Rendkívüli káresemények kerete az Áht. 40. § (5) bekezdése szerint</t>
  </si>
  <si>
    <t>Címszám</t>
  </si>
  <si>
    <t>Bizottságokra átruházott felhasználási jogkörű céltartalékok előirányzata  összesen (7302+7303+7305+7306)</t>
  </si>
  <si>
    <t>Környezetvédelmi Alap</t>
  </si>
  <si>
    <t>Egyéb városüzemeltetési feladatok</t>
  </si>
  <si>
    <t>Polgármesterre átruházott előirányzat-átcsoportosítási hatáskörű céltartalékok előirányzata és Bizottságokra átruházott felhasználási jogkörű céltartalékok előirányzata mindösszesen</t>
  </si>
  <si>
    <t>7200+7300</t>
  </si>
  <si>
    <t>Tiszta utca, rendes ház pályázat</t>
  </si>
  <si>
    <t xml:space="preserve">Erzsébetvárosi irodalmi ösztöndíj </t>
  </si>
  <si>
    <t xml:space="preserve">Önkormányzati üdülő igénybevétele táboroztatáshoz </t>
  </si>
  <si>
    <t>Sajátos nevelési igényű, valamint beilleszkedési, tanulási, magatartási zavarral küzdő gyermeket nevelő családok támogatása</t>
  </si>
  <si>
    <t>Általános tartalék előirányzata összesen (=7101)</t>
  </si>
  <si>
    <t xml:space="preserve">Veszélyhelyzet tartalék kerete </t>
  </si>
  <si>
    <t>Pályázatok előkészítése</t>
  </si>
  <si>
    <t>Pályázatok önrésze</t>
  </si>
  <si>
    <t>Polgármesterre átruházott előirányzat-átcsoportosítási hatáskörű céltartalékok előirányzata összesen (=7201+7203)</t>
  </si>
  <si>
    <t>Erzsébetvárosi Civil Szervezetek kerete</t>
  </si>
  <si>
    <t>Kerületi egyházak támogatása</t>
  </si>
  <si>
    <t>Kapufigyelő rendszer kiépítése pályázat</t>
  </si>
  <si>
    <t>Ruzina üdülő fejlesztése</t>
  </si>
  <si>
    <t>Pályázatok előkészítése összesen (1)</t>
  </si>
  <si>
    <t>Központilag kezelt társasházi pályázatok és feladatok</t>
  </si>
  <si>
    <t>Műszaki ellenőrzés (magas- és mélyépítés)</t>
  </si>
  <si>
    <t>Tervezés (magas- és mélyépítés)</t>
  </si>
  <si>
    <t>Intézmények karbantartása és készletbeszerzése</t>
  </si>
  <si>
    <t xml:space="preserve">Mobil applikáció fejlesztése </t>
  </si>
  <si>
    <t>Testkamera beszerzése</t>
  </si>
  <si>
    <t>Ingyenes tanfolyam indítása kerületi lakosok részére</t>
  </si>
  <si>
    <t>Nyílászáró pályázat</t>
  </si>
  <si>
    <t>Magasnyomású mosóberendezések beszerzése pályázat társasházak részére</t>
  </si>
  <si>
    <t>Központilag kezelt kerület-fejlesztési pályázatok és feladatok összesen (1+2+3)</t>
  </si>
  <si>
    <t>Tartalék előirányzat mindösszesen (7100 +7200 +7300)</t>
  </si>
  <si>
    <t>Civil Korzó</t>
  </si>
  <si>
    <t>Intézmények jutalom kerete</t>
  </si>
  <si>
    <t>Központilag kezelt közművelődési és egészségügyi pályázatok és feladatok  összesen (1+2+…+7)</t>
  </si>
  <si>
    <t>Egészségügyi szolgáltatók támogatása</t>
  </si>
  <si>
    <t xml:space="preserve">Kultúrnegyed Katalizátor pályázat </t>
  </si>
  <si>
    <t>Esélyegyenlőséget előmozdító tevékenységek támogatása</t>
  </si>
  <si>
    <t>Társasházak részére kerékpártárolók kialakítása pályázat</t>
  </si>
  <si>
    <t>Társasházak részére információs tábla biztosítása pályázat</t>
  </si>
  <si>
    <t>2024. évi költségvetési tartalék előirányzatok</t>
  </si>
  <si>
    <t>Céltartalék 2024.</t>
  </si>
  <si>
    <t>Út, járda és szegélyfelújítások</t>
  </si>
  <si>
    <t>Központilag kezelt közművelődési, oktatási, egészségügyi és szociális pályázatok és feladatok</t>
  </si>
  <si>
    <t>Központilag kezelt gyermekeket, családokat és esélyteremtést támogató pályázatok</t>
  </si>
  <si>
    <t>Központilag kezelt gyermekeket, családokat támogató pályázatok összesen (1+2+3)</t>
  </si>
  <si>
    <t>Rózsák tere műemlék illemhely felújítása</t>
  </si>
  <si>
    <t>Társasházak részére energiahatékonysági és klímavédelmi pályázat</t>
  </si>
  <si>
    <t>Környezet-egészségügyi feladatok</t>
  </si>
  <si>
    <t>Módosítás</t>
  </si>
  <si>
    <t>Tartalék előirányzat mindösszesen (5+8)</t>
  </si>
  <si>
    <t xml:space="preserve">Szociális ágazati összevont pótlék </t>
  </si>
  <si>
    <t>Egészségügyi kiegészítő pótlék</t>
  </si>
  <si>
    <t>Tartalék előirányzat mindösszesen (3+4)</t>
  </si>
  <si>
    <t>Tartalék előirányzat mindösszesen (6+7)</t>
  </si>
  <si>
    <t>Működési célra 
(K513. rovaton) (3+6)</t>
  </si>
  <si>
    <t>Felhalmozási célra 
(K89. rovaton) (4+7)</t>
  </si>
  <si>
    <t>Módosított céltartalék 2024.</t>
  </si>
  <si>
    <t>ezer Ft</t>
  </si>
  <si>
    <t>Otthonvédelmi program (hevederzár 500 ezer Ft, CO érzékelő 3.800 ezer Ft)</t>
  </si>
  <si>
    <t>Intézmények működési kiadása</t>
  </si>
  <si>
    <t>Előző évi elszámolás alapján pótigény támogatása</t>
  </si>
  <si>
    <t>Központilag kezelt közrendvédelmi, környezetvédelmi pályázatok és feladatok összesen (1+2+…+8)</t>
  </si>
  <si>
    <t xml:space="preserve">Tiszta utca, rendes ház pályázat 26-47. helyezettek jutalmazása
</t>
  </si>
  <si>
    <t>Központilag kezelt ágazati feladatok összesen (1+2+…+22)</t>
  </si>
  <si>
    <t>Állami támogatások - évközi módosítása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</si>
</sst>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00_);\(&quot;$&quot;#,##0.0000\)"/>
  </numFmts>
  <fonts count="7" x14ac:knownFonts="1">
    <font>
      <sz val="10"/>
      <name val="Arial CE"/>
      <charset val="238"/>
    </font>
    <font>
      <sz val="12"/>
      <name val="Tms Rmn"/>
    </font>
    <font>
      <sz val="10"/>
      <name val="Arial"/>
      <family val="2"/>
      <charset val="238"/>
    </font>
    <font>
      <b/>
      <sz val="12"/>
      <name val="Arial"/>
      <family val="2"/>
    </font>
    <font>
      <sz val="7"/>
      <name val="Small Fonts"/>
      <family val="2"/>
      <charset val="238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3" fillId="0" borderId="1" applyNumberFormat="0" applyAlignment="0" applyProtection="0">
      <alignment horizontal="left" vertical="center"/>
    </xf>
    <xf numFmtId="0" fontId="3" fillId="0" borderId="2">
      <alignment horizontal="left" vertical="center"/>
    </xf>
    <xf numFmtId="37" fontId="4" fillId="0" borderId="0"/>
    <xf numFmtId="164" fontId="2" fillId="0" borderId="0"/>
    <xf numFmtId="0" fontId="2" fillId="0" borderId="0"/>
  </cellStyleXfs>
  <cellXfs count="102">
    <xf numFmtId="0" fontId="0" fillId="0" borderId="0" xfId="0"/>
    <xf numFmtId="0" fontId="6" fillId="0" borderId="0" xfId="0" applyFont="1" applyFill="1" applyAlignment="1">
      <alignment vertical="center"/>
    </xf>
    <xf numFmtId="0" fontId="6" fillId="0" borderId="0" xfId="0" applyFont="1" applyFill="1" applyBorder="1" applyAlignment="1">
      <alignment horizontal="right" vertical="center"/>
    </xf>
    <xf numFmtId="0" fontId="6" fillId="0" borderId="16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vertical="center"/>
    </xf>
    <xf numFmtId="3" fontId="6" fillId="0" borderId="7" xfId="0" applyNumberFormat="1" applyFont="1" applyFill="1" applyBorder="1" applyAlignment="1">
      <alignment horizontal="right" vertical="center"/>
    </xf>
    <xf numFmtId="3" fontId="6" fillId="0" borderId="4" xfId="0" applyNumberFormat="1" applyFont="1" applyFill="1" applyBorder="1" applyAlignment="1">
      <alignment horizontal="left" vertical="center"/>
    </xf>
    <xf numFmtId="0" fontId="5" fillId="0" borderId="6" xfId="0" applyFont="1" applyFill="1" applyBorder="1" applyAlignment="1">
      <alignment horizontal="left" vertical="center"/>
    </xf>
    <xf numFmtId="3" fontId="6" fillId="0" borderId="4" xfId="0" applyNumberFormat="1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left" vertical="center"/>
    </xf>
    <xf numFmtId="3" fontId="5" fillId="0" borderId="13" xfId="0" applyNumberFormat="1" applyFont="1" applyFill="1" applyBorder="1" applyAlignment="1">
      <alignment vertical="center"/>
    </xf>
    <xf numFmtId="3" fontId="6" fillId="0" borderId="18" xfId="0" applyNumberFormat="1" applyFont="1" applyFill="1" applyBorder="1" applyAlignment="1">
      <alignment horizontal="left" vertical="center"/>
    </xf>
    <xf numFmtId="0" fontId="5" fillId="0" borderId="9" xfId="0" applyFont="1" applyFill="1" applyBorder="1" applyAlignment="1">
      <alignment vertical="center"/>
    </xf>
    <xf numFmtId="3" fontId="5" fillId="0" borderId="7" xfId="0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vertical="center"/>
    </xf>
    <xf numFmtId="0" fontId="6" fillId="0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3" fontId="5" fillId="0" borderId="20" xfId="0" applyNumberFormat="1" applyFont="1" applyFill="1" applyBorder="1" applyAlignment="1">
      <alignment horizontal="right"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vertical="center"/>
    </xf>
    <xf numFmtId="0" fontId="6" fillId="0" borderId="6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vertical="center"/>
    </xf>
    <xf numFmtId="3" fontId="6" fillId="0" borderId="21" xfId="0" applyNumberFormat="1" applyFont="1" applyFill="1" applyBorder="1" applyAlignment="1">
      <alignment horizontal="right" vertical="center"/>
    </xf>
    <xf numFmtId="3" fontId="5" fillId="0" borderId="14" xfId="0" applyNumberFormat="1" applyFont="1" applyFill="1" applyBorder="1" applyAlignment="1">
      <alignment vertical="center"/>
    </xf>
    <xf numFmtId="0" fontId="6" fillId="0" borderId="22" xfId="0" applyFont="1" applyFill="1" applyBorder="1" applyAlignment="1">
      <alignment horizontal="center" vertical="center"/>
    </xf>
    <xf numFmtId="0" fontId="6" fillId="0" borderId="22" xfId="0" applyFont="1" applyFill="1" applyBorder="1" applyAlignment="1">
      <alignment horizontal="left" vertical="center" wrapText="1"/>
    </xf>
    <xf numFmtId="3" fontId="6" fillId="0" borderId="23" xfId="0" applyNumberFormat="1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left" vertical="center"/>
    </xf>
    <xf numFmtId="3" fontId="6" fillId="0" borderId="23" xfId="0" applyNumberFormat="1" applyFont="1" applyFill="1" applyBorder="1" applyAlignment="1">
      <alignment horizontal="left" vertical="center"/>
    </xf>
    <xf numFmtId="0" fontId="6" fillId="0" borderId="24" xfId="0" applyFont="1" applyFill="1" applyBorder="1" applyAlignment="1">
      <alignment vertical="center"/>
    </xf>
    <xf numFmtId="3" fontId="5" fillId="0" borderId="1" xfId="0" applyNumberFormat="1" applyFont="1" applyFill="1" applyBorder="1" applyAlignment="1">
      <alignment vertical="center"/>
    </xf>
    <xf numFmtId="3" fontId="5" fillId="2" borderId="1" xfId="0" applyNumberFormat="1" applyFont="1" applyFill="1" applyBorder="1" applyAlignment="1">
      <alignment horizontal="right" vertical="center"/>
    </xf>
    <xf numFmtId="3" fontId="6" fillId="0" borderId="0" xfId="0" applyNumberFormat="1" applyFont="1" applyFill="1" applyBorder="1" applyAlignment="1">
      <alignment horizontal="right" vertical="center"/>
    </xf>
    <xf numFmtId="3" fontId="5" fillId="0" borderId="24" xfId="0" applyNumberFormat="1" applyFont="1" applyFill="1" applyBorder="1" applyAlignment="1">
      <alignment vertical="center"/>
    </xf>
    <xf numFmtId="0" fontId="6" fillId="0" borderId="2" xfId="0" applyFont="1" applyFill="1" applyBorder="1" applyAlignment="1">
      <alignment horizontal="center" vertical="center"/>
    </xf>
    <xf numFmtId="3" fontId="5" fillId="0" borderId="0" xfId="0" applyNumberFormat="1" applyFont="1" applyFill="1" applyBorder="1" applyAlignment="1">
      <alignment horizontal="right" vertical="center"/>
    </xf>
    <xf numFmtId="3" fontId="5" fillId="0" borderId="1" xfId="0" applyNumberFormat="1" applyFont="1" applyFill="1" applyBorder="1" applyAlignment="1">
      <alignment horizontal="right" vertical="center"/>
    </xf>
    <xf numFmtId="3" fontId="6" fillId="0" borderId="24" xfId="0" applyNumberFormat="1" applyFont="1" applyFill="1" applyBorder="1" applyAlignment="1">
      <alignment horizontal="right" vertical="center"/>
    </xf>
    <xf numFmtId="3" fontId="6" fillId="0" borderId="26" xfId="0" applyNumberFormat="1" applyFont="1" applyFill="1" applyBorder="1" applyAlignment="1">
      <alignment horizontal="right" vertical="center"/>
    </xf>
    <xf numFmtId="3" fontId="5" fillId="0" borderId="12" xfId="0" applyNumberFormat="1" applyFont="1" applyFill="1" applyBorder="1" applyAlignment="1">
      <alignment horizontal="right" vertical="center"/>
    </xf>
    <xf numFmtId="3" fontId="6" fillId="0" borderId="12" xfId="0" applyNumberFormat="1" applyFont="1" applyFill="1" applyBorder="1" applyAlignment="1">
      <alignment horizontal="right" vertical="center"/>
    </xf>
    <xf numFmtId="3" fontId="5" fillId="2" borderId="14" xfId="0" applyNumberFormat="1" applyFont="1" applyFill="1" applyBorder="1" applyAlignment="1">
      <alignment horizontal="right" vertical="center"/>
    </xf>
    <xf numFmtId="3" fontId="6" fillId="0" borderId="26" xfId="0" applyNumberFormat="1" applyFont="1" applyFill="1" applyBorder="1" applyAlignment="1">
      <alignment vertical="center"/>
    </xf>
    <xf numFmtId="3" fontId="5" fillId="0" borderId="32" xfId="0" applyNumberFormat="1" applyFont="1" applyFill="1" applyBorder="1" applyAlignment="1">
      <alignment vertical="center"/>
    </xf>
    <xf numFmtId="0" fontId="6" fillId="0" borderId="38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vertical="center"/>
    </xf>
    <xf numFmtId="3" fontId="5" fillId="0" borderId="26" xfId="0" applyNumberFormat="1" applyFont="1" applyFill="1" applyBorder="1" applyAlignment="1">
      <alignment vertical="center"/>
    </xf>
    <xf numFmtId="3" fontId="5" fillId="0" borderId="39" xfId="0" applyNumberFormat="1" applyFont="1" applyFill="1" applyBorder="1" applyAlignment="1">
      <alignment vertical="center"/>
    </xf>
    <xf numFmtId="3" fontId="5" fillId="2" borderId="32" xfId="0" applyNumberFormat="1" applyFont="1" applyFill="1" applyBorder="1" applyAlignment="1">
      <alignment horizontal="right" vertical="center"/>
    </xf>
    <xf numFmtId="3" fontId="6" fillId="0" borderId="39" xfId="0" applyNumberFormat="1" applyFont="1" applyFill="1" applyBorder="1" applyAlignment="1">
      <alignment horizontal="right" vertical="center"/>
    </xf>
    <xf numFmtId="3" fontId="5" fillId="0" borderId="32" xfId="0" applyNumberFormat="1" applyFont="1" applyFill="1" applyBorder="1" applyAlignment="1">
      <alignment horizontal="right" vertical="center"/>
    </xf>
    <xf numFmtId="0" fontId="6" fillId="0" borderId="42" xfId="0" applyFont="1" applyFill="1" applyBorder="1" applyAlignment="1">
      <alignment horizontal="center" vertical="center"/>
    </xf>
    <xf numFmtId="0" fontId="6" fillId="0" borderId="43" xfId="0" applyFont="1" applyFill="1" applyBorder="1" applyAlignment="1">
      <alignment horizontal="center" vertical="center"/>
    </xf>
    <xf numFmtId="0" fontId="6" fillId="0" borderId="44" xfId="0" applyFont="1" applyFill="1" applyBorder="1" applyAlignment="1">
      <alignment horizontal="center" vertical="center"/>
    </xf>
    <xf numFmtId="0" fontId="6" fillId="0" borderId="30" xfId="0" applyFont="1" applyFill="1" applyBorder="1" applyAlignment="1">
      <alignment vertical="center"/>
    </xf>
    <xf numFmtId="3" fontId="6" fillId="0" borderId="27" xfId="0" applyNumberFormat="1" applyFont="1" applyFill="1" applyBorder="1" applyAlignment="1">
      <alignment horizontal="right" vertical="center"/>
    </xf>
    <xf numFmtId="3" fontId="6" fillId="0" borderId="30" xfId="0" applyNumberFormat="1" applyFont="1" applyFill="1" applyBorder="1" applyAlignment="1">
      <alignment horizontal="right" vertical="center"/>
    </xf>
    <xf numFmtId="3" fontId="6" fillId="0" borderId="30" xfId="0" applyNumberFormat="1" applyFont="1" applyFill="1" applyBorder="1" applyAlignment="1">
      <alignment vertical="center"/>
    </xf>
    <xf numFmtId="3" fontId="5" fillId="2" borderId="20" xfId="0" applyNumberFormat="1" applyFont="1" applyFill="1" applyBorder="1" applyAlignment="1">
      <alignment horizontal="right" vertical="center"/>
    </xf>
    <xf numFmtId="3" fontId="5" fillId="0" borderId="30" xfId="0" applyNumberFormat="1" applyFont="1" applyFill="1" applyBorder="1" applyAlignment="1">
      <alignment vertical="center"/>
    </xf>
    <xf numFmtId="3" fontId="5" fillId="0" borderId="27" xfId="0" applyNumberFormat="1" applyFont="1" applyFill="1" applyBorder="1" applyAlignment="1">
      <alignment horizontal="right" vertical="center"/>
    </xf>
    <xf numFmtId="3" fontId="5" fillId="0" borderId="45" xfId="0" applyNumberFormat="1" applyFont="1" applyFill="1" applyBorder="1" applyAlignment="1">
      <alignment vertical="center"/>
    </xf>
    <xf numFmtId="3" fontId="5" fillId="0" borderId="20" xfId="0" applyNumberFormat="1" applyFont="1" applyFill="1" applyBorder="1" applyAlignment="1">
      <alignment vertical="center"/>
    </xf>
    <xf numFmtId="3" fontId="6" fillId="0" borderId="45" xfId="0" applyNumberFormat="1" applyFont="1" applyFill="1" applyBorder="1" applyAlignment="1">
      <alignment horizontal="right" vertical="center"/>
    </xf>
    <xf numFmtId="3" fontId="6" fillId="0" borderId="46" xfId="0" applyNumberFormat="1" applyFont="1" applyFill="1" applyBorder="1" applyAlignment="1">
      <alignment horizontal="right" vertical="center"/>
    </xf>
    <xf numFmtId="3" fontId="5" fillId="0" borderId="14" xfId="0" applyNumberFormat="1" applyFont="1" applyFill="1" applyBorder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3" fontId="6" fillId="0" borderId="46" xfId="0" applyNumberFormat="1" applyFont="1" applyFill="1" applyBorder="1" applyAlignment="1">
      <alignment vertical="center"/>
    </xf>
    <xf numFmtId="3" fontId="5" fillId="0" borderId="46" xfId="0" applyNumberFormat="1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29" xfId="0" applyFont="1" applyFill="1" applyBorder="1" applyAlignment="1">
      <alignment horizontal="center" vertical="center" wrapText="1"/>
    </xf>
    <xf numFmtId="0" fontId="5" fillId="0" borderId="30" xfId="0" applyFont="1" applyFill="1" applyBorder="1" applyAlignment="1">
      <alignment horizontal="center" vertical="center" wrapText="1"/>
    </xf>
    <xf numFmtId="0" fontId="5" fillId="0" borderId="31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28" xfId="0" applyFont="1" applyFill="1" applyBorder="1" applyAlignment="1">
      <alignment horizontal="center" vertical="center" wrapText="1"/>
    </xf>
    <xf numFmtId="0" fontId="5" fillId="0" borderId="36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5" fillId="0" borderId="37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40" xfId="0" applyFont="1" applyFill="1" applyBorder="1" applyAlignment="1">
      <alignment horizontal="center" vertical="center" wrapText="1"/>
    </xf>
    <xf numFmtId="0" fontId="5" fillId="0" borderId="41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33" xfId="0" applyFont="1" applyFill="1" applyBorder="1" applyAlignment="1">
      <alignment horizontal="center" vertical="center"/>
    </xf>
    <xf numFmtId="0" fontId="5" fillId="0" borderId="34" xfId="0" applyFont="1" applyFill="1" applyBorder="1" applyAlignment="1">
      <alignment horizontal="center" vertical="center"/>
    </xf>
    <xf numFmtId="0" fontId="5" fillId="0" borderId="35" xfId="0" applyFont="1" applyFill="1" applyBorder="1" applyAlignment="1">
      <alignment horizontal="center" vertical="center"/>
    </xf>
  </cellXfs>
  <cellStyles count="7">
    <cellStyle name="Body" xfId="1"/>
    <cellStyle name="Header1" xfId="2"/>
    <cellStyle name="Header2" xfId="3"/>
    <cellStyle name="no dec" xfId="4"/>
    <cellStyle name="Normál" xfId="0" builtinId="0"/>
    <cellStyle name="Normal - Style1" xfId="5"/>
    <cellStyle name="Normal_RESULTS_1" xf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showRowColHeaders="0" showZeros="0" showOutlineSymbols="0" topLeftCell="B25089" zoomScaleSheetLayoutView="4"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2"/>
  <sheetViews>
    <sheetView tabSelected="1" view="pageBreakPreview" zoomScale="70" zoomScaleNormal="75" zoomScaleSheetLayoutView="70" workbookViewId="0">
      <pane xSplit="2" ySplit="7" topLeftCell="C26" activePane="bottomRight" state="frozen"/>
      <selection pane="topRight" activeCell="C1" sqref="C1"/>
      <selection pane="bottomLeft" activeCell="A8" sqref="A8"/>
      <selection pane="bottomRight" activeCell="G26" sqref="G26"/>
    </sheetView>
  </sheetViews>
  <sheetFormatPr defaultColWidth="9.109375" defaultRowHeight="18" x14ac:dyDescent="0.25"/>
  <cols>
    <col min="1" max="1" width="15" style="1" customWidth="1"/>
    <col min="2" max="2" width="117.6640625" style="1" customWidth="1"/>
    <col min="3" max="11" width="19" style="1" customWidth="1"/>
    <col min="12" max="12" width="12.5546875" style="1" customWidth="1"/>
    <col min="13" max="16384" width="9.109375" style="1"/>
  </cols>
  <sheetData>
    <row r="1" spans="1:12" ht="28.5" customHeight="1" x14ac:dyDescent="0.25">
      <c r="A1" s="76" t="s">
        <v>0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</row>
    <row r="2" spans="1:12" x14ac:dyDescent="0.25">
      <c r="A2" s="76" t="s">
        <v>56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</row>
    <row r="3" spans="1:12" ht="18.600000000000001" thickBot="1" x14ac:dyDescent="0.3">
      <c r="C3" s="2"/>
      <c r="E3" s="2"/>
      <c r="F3" s="2"/>
      <c r="K3" s="73" t="s">
        <v>74</v>
      </c>
    </row>
    <row r="4" spans="1:12" ht="26.25" customHeight="1" x14ac:dyDescent="0.25">
      <c r="A4" s="77" t="s">
        <v>17</v>
      </c>
      <c r="B4" s="77" t="s">
        <v>1</v>
      </c>
      <c r="C4" s="97" t="s">
        <v>57</v>
      </c>
      <c r="D4" s="98"/>
      <c r="E4" s="98"/>
      <c r="F4" s="99" t="s">
        <v>65</v>
      </c>
      <c r="G4" s="100"/>
      <c r="H4" s="101"/>
      <c r="I4" s="100" t="s">
        <v>73</v>
      </c>
      <c r="J4" s="100"/>
      <c r="K4" s="101"/>
      <c r="L4" s="77" t="s">
        <v>13</v>
      </c>
    </row>
    <row r="5" spans="1:12" ht="18.75" customHeight="1" x14ac:dyDescent="0.25">
      <c r="A5" s="78"/>
      <c r="B5" s="78"/>
      <c r="C5" s="80" t="s">
        <v>14</v>
      </c>
      <c r="D5" s="92" t="s">
        <v>15</v>
      </c>
      <c r="E5" s="86" t="s">
        <v>69</v>
      </c>
      <c r="F5" s="80" t="s">
        <v>14</v>
      </c>
      <c r="G5" s="89" t="s">
        <v>15</v>
      </c>
      <c r="H5" s="83" t="s">
        <v>70</v>
      </c>
      <c r="I5" s="92" t="s">
        <v>71</v>
      </c>
      <c r="J5" s="89" t="s">
        <v>72</v>
      </c>
      <c r="K5" s="83" t="s">
        <v>66</v>
      </c>
      <c r="L5" s="78"/>
    </row>
    <row r="6" spans="1:12" x14ac:dyDescent="0.25">
      <c r="A6" s="78"/>
      <c r="B6" s="78"/>
      <c r="C6" s="81"/>
      <c r="D6" s="93"/>
      <c r="E6" s="87"/>
      <c r="F6" s="81"/>
      <c r="G6" s="90"/>
      <c r="H6" s="84"/>
      <c r="I6" s="95"/>
      <c r="J6" s="90"/>
      <c r="K6" s="84"/>
      <c r="L6" s="78"/>
    </row>
    <row r="7" spans="1:12" x14ac:dyDescent="0.25">
      <c r="A7" s="79"/>
      <c r="B7" s="79"/>
      <c r="C7" s="82"/>
      <c r="D7" s="94"/>
      <c r="E7" s="88"/>
      <c r="F7" s="82"/>
      <c r="G7" s="91"/>
      <c r="H7" s="85"/>
      <c r="I7" s="96"/>
      <c r="J7" s="91"/>
      <c r="K7" s="85"/>
      <c r="L7" s="79"/>
    </row>
    <row r="8" spans="1:12" x14ac:dyDescent="0.25">
      <c r="A8" s="3">
        <v>1</v>
      </c>
      <c r="B8" s="3">
        <v>2</v>
      </c>
      <c r="C8" s="59">
        <v>3</v>
      </c>
      <c r="D8" s="41">
        <v>4</v>
      </c>
      <c r="E8" s="51">
        <v>5</v>
      </c>
      <c r="F8" s="59">
        <v>6</v>
      </c>
      <c r="G8" s="4">
        <v>7</v>
      </c>
      <c r="H8" s="60">
        <v>8</v>
      </c>
      <c r="I8" s="58">
        <v>9</v>
      </c>
      <c r="J8" s="4">
        <v>10</v>
      </c>
      <c r="K8" s="4">
        <v>11</v>
      </c>
      <c r="L8" s="5">
        <v>12</v>
      </c>
    </row>
    <row r="9" spans="1:12" x14ac:dyDescent="0.25">
      <c r="A9" s="6"/>
      <c r="B9" s="7"/>
      <c r="C9" s="61"/>
      <c r="D9" s="39"/>
      <c r="E9" s="52"/>
      <c r="F9" s="61"/>
      <c r="G9" s="9"/>
      <c r="H9" s="62"/>
      <c r="I9" s="61"/>
      <c r="J9" s="9"/>
      <c r="K9" s="62"/>
      <c r="L9" s="10"/>
    </row>
    <row r="10" spans="1:12" x14ac:dyDescent="0.25">
      <c r="A10" s="6"/>
      <c r="B10" s="7" t="s">
        <v>9</v>
      </c>
      <c r="C10" s="61"/>
      <c r="D10" s="39"/>
      <c r="E10" s="52"/>
      <c r="F10" s="61"/>
      <c r="G10" s="9"/>
      <c r="H10" s="62"/>
      <c r="I10" s="61"/>
      <c r="J10" s="9"/>
      <c r="K10" s="62"/>
      <c r="L10" s="10"/>
    </row>
    <row r="11" spans="1:12" x14ac:dyDescent="0.25">
      <c r="A11" s="6"/>
      <c r="B11" s="7"/>
      <c r="C11" s="61"/>
      <c r="D11" s="39"/>
      <c r="E11" s="52"/>
      <c r="F11" s="61"/>
      <c r="G11" s="9"/>
      <c r="H11" s="62"/>
      <c r="I11" s="61"/>
      <c r="J11" s="9"/>
      <c r="K11" s="62"/>
      <c r="L11" s="10"/>
    </row>
    <row r="12" spans="1:12" x14ac:dyDescent="0.25">
      <c r="A12" s="7">
        <v>7101</v>
      </c>
      <c r="B12" s="11" t="s">
        <v>12</v>
      </c>
      <c r="C12" s="63">
        <v>250000</v>
      </c>
      <c r="D12" s="39">
        <v>250000</v>
      </c>
      <c r="E12" s="45">
        <f>SUM(C12:D12)</f>
        <v>500000</v>
      </c>
      <c r="F12" s="63"/>
      <c r="G12" s="9"/>
      <c r="H12" s="62">
        <f>SUM(F12:G12)</f>
        <v>0</v>
      </c>
      <c r="I12" s="63">
        <f t="shared" ref="I12:J12" si="0">SUM(C12,F12)</f>
        <v>250000</v>
      </c>
      <c r="J12" s="9">
        <f t="shared" si="0"/>
        <v>250000</v>
      </c>
      <c r="K12" s="62">
        <f>SUM(E12,H12)</f>
        <v>500000</v>
      </c>
      <c r="L12" s="12" t="s">
        <v>10</v>
      </c>
    </row>
    <row r="13" spans="1:12" ht="18.600000000000001" thickBot="1" x14ac:dyDescent="0.3">
      <c r="A13" s="6"/>
      <c r="B13" s="7"/>
      <c r="C13" s="64"/>
      <c r="D13" s="39"/>
      <c r="E13" s="49"/>
      <c r="F13" s="64"/>
      <c r="G13" s="9"/>
      <c r="H13" s="62"/>
      <c r="I13" s="64"/>
      <c r="J13" s="9"/>
      <c r="K13" s="62"/>
      <c r="L13" s="10"/>
    </row>
    <row r="14" spans="1:12" s="17" customFormat="1" ht="22.5" customHeight="1" thickBot="1" x14ac:dyDescent="0.3">
      <c r="A14" s="13">
        <v>7100</v>
      </c>
      <c r="B14" s="14" t="s">
        <v>27</v>
      </c>
      <c r="C14" s="29">
        <f>SUM(C12)</f>
        <v>250000</v>
      </c>
      <c r="D14" s="38">
        <f t="shared" ref="D14" si="1">SUM(D12)</f>
        <v>250000</v>
      </c>
      <c r="E14" s="50">
        <f>SUM(C14:D14)</f>
        <v>500000</v>
      </c>
      <c r="F14" s="15">
        <f>SUM(F12)</f>
        <v>0</v>
      </c>
      <c r="G14" s="38">
        <f t="shared" ref="G14" si="2">SUM(G12)</f>
        <v>0</v>
      </c>
      <c r="H14" s="65">
        <f>SUM(G14:G14)</f>
        <v>0</v>
      </c>
      <c r="I14" s="15">
        <f t="shared" ref="I14:J14" si="3">SUM(I12)</f>
        <v>250000</v>
      </c>
      <c r="J14" s="38">
        <f t="shared" si="3"/>
        <v>250000</v>
      </c>
      <c r="K14" s="65">
        <f>SUM(K12)</f>
        <v>500000</v>
      </c>
      <c r="L14" s="16"/>
    </row>
    <row r="15" spans="1:12" s="19" customFormat="1" x14ac:dyDescent="0.25">
      <c r="A15" s="7"/>
      <c r="B15" s="11"/>
      <c r="C15" s="66"/>
      <c r="D15" s="42"/>
      <c r="E15" s="53"/>
      <c r="F15" s="66"/>
      <c r="G15" s="18"/>
      <c r="H15" s="67"/>
      <c r="I15" s="66"/>
      <c r="J15" s="18"/>
      <c r="K15" s="67"/>
      <c r="L15" s="10"/>
    </row>
    <row r="16" spans="1:12" s="19" customFormat="1" x14ac:dyDescent="0.25">
      <c r="A16" s="7"/>
      <c r="B16" s="7" t="s">
        <v>8</v>
      </c>
      <c r="C16" s="66"/>
      <c r="D16" s="42"/>
      <c r="E16" s="53"/>
      <c r="F16" s="66"/>
      <c r="G16" s="18"/>
      <c r="H16" s="67"/>
      <c r="I16" s="66"/>
      <c r="J16" s="18"/>
      <c r="K16" s="67"/>
      <c r="L16" s="10"/>
    </row>
    <row r="17" spans="1:12" s="19" customFormat="1" x14ac:dyDescent="0.25">
      <c r="A17" s="7"/>
      <c r="B17" s="11"/>
      <c r="C17" s="66"/>
      <c r="D17" s="42"/>
      <c r="E17" s="53"/>
      <c r="F17" s="66"/>
      <c r="G17" s="18"/>
      <c r="H17" s="67"/>
      <c r="I17" s="66"/>
      <c r="J17" s="18"/>
      <c r="K17" s="67"/>
      <c r="L17" s="10"/>
    </row>
    <row r="18" spans="1:12" x14ac:dyDescent="0.25">
      <c r="A18" s="7">
        <v>7201</v>
      </c>
      <c r="B18" s="11" t="s">
        <v>2</v>
      </c>
      <c r="C18" s="66"/>
      <c r="D18" s="42"/>
      <c r="E18" s="53"/>
      <c r="F18" s="66"/>
      <c r="G18" s="18"/>
      <c r="H18" s="67"/>
      <c r="I18" s="66"/>
      <c r="J18" s="18"/>
      <c r="K18" s="67"/>
      <c r="L18" s="10"/>
    </row>
    <row r="19" spans="1:12" ht="25.5" customHeight="1" x14ac:dyDescent="0.25">
      <c r="A19" s="6">
        <v>1</v>
      </c>
      <c r="B19" s="20" t="s">
        <v>7</v>
      </c>
      <c r="C19" s="64">
        <f>356253-130091-87573</f>
        <v>138589</v>
      </c>
      <c r="D19" s="39">
        <f>311211-136359-69603</f>
        <v>105249</v>
      </c>
      <c r="E19" s="49">
        <f t="shared" ref="E19:E41" si="4">SUM(C19:D19)</f>
        <v>243838</v>
      </c>
      <c r="F19" s="64">
        <f>-13000-29900-36334-14686-9083-681-22315-146-1812</f>
        <v>-127957</v>
      </c>
      <c r="G19" s="9">
        <f>-711-19800-4000-2500-19800-711-293</f>
        <v>-47815</v>
      </c>
      <c r="H19" s="62">
        <f t="shared" ref="H19:H40" si="5">SUM(F19:G19)</f>
        <v>-175772</v>
      </c>
      <c r="I19" s="64">
        <f>SUM(C19,F19)</f>
        <v>10632</v>
      </c>
      <c r="J19" s="9">
        <f>SUM(D19,G19)</f>
        <v>57434</v>
      </c>
      <c r="K19" s="62">
        <f>SUM(E19,H19)</f>
        <v>68066</v>
      </c>
      <c r="L19" s="12" t="s">
        <v>10</v>
      </c>
    </row>
    <row r="20" spans="1:12" ht="25.5" customHeight="1" x14ac:dyDescent="0.25">
      <c r="A20" s="6">
        <v>2</v>
      </c>
      <c r="B20" s="20" t="s">
        <v>16</v>
      </c>
      <c r="C20" s="64">
        <v>250000</v>
      </c>
      <c r="D20" s="39">
        <v>350000</v>
      </c>
      <c r="E20" s="49">
        <f t="shared" si="4"/>
        <v>600000</v>
      </c>
      <c r="F20" s="64"/>
      <c r="G20" s="9"/>
      <c r="H20" s="62">
        <f t="shared" si="5"/>
        <v>0</v>
      </c>
      <c r="I20" s="64">
        <f t="shared" ref="I20:J34" si="6">SUM(C20,F20)</f>
        <v>250000</v>
      </c>
      <c r="J20" s="9">
        <f t="shared" si="6"/>
        <v>350000</v>
      </c>
      <c r="K20" s="62">
        <f t="shared" ref="K20:K38" si="7">SUM(E20,H20)</f>
        <v>600000</v>
      </c>
      <c r="L20" s="12" t="s">
        <v>10</v>
      </c>
    </row>
    <row r="21" spans="1:12" ht="25.5" customHeight="1" x14ac:dyDescent="0.25">
      <c r="A21" s="6">
        <v>3</v>
      </c>
      <c r="B21" s="20" t="s">
        <v>19</v>
      </c>
      <c r="C21" s="64">
        <v>660</v>
      </c>
      <c r="D21" s="39"/>
      <c r="E21" s="49">
        <f t="shared" si="4"/>
        <v>660</v>
      </c>
      <c r="F21" s="64"/>
      <c r="G21" s="9"/>
      <c r="H21" s="62">
        <f t="shared" si="5"/>
        <v>0</v>
      </c>
      <c r="I21" s="64">
        <f t="shared" si="6"/>
        <v>660</v>
      </c>
      <c r="J21" s="9">
        <f t="shared" si="6"/>
        <v>0</v>
      </c>
      <c r="K21" s="62">
        <f t="shared" si="7"/>
        <v>660</v>
      </c>
      <c r="L21" s="12" t="s">
        <v>10</v>
      </c>
    </row>
    <row r="22" spans="1:12" ht="25.5" customHeight="1" x14ac:dyDescent="0.25">
      <c r="A22" s="6">
        <v>4</v>
      </c>
      <c r="B22" s="20" t="s">
        <v>20</v>
      </c>
      <c r="C22" s="64">
        <f>50000-11679-26221</f>
        <v>12100</v>
      </c>
      <c r="D22" s="39"/>
      <c r="E22" s="49">
        <f t="shared" si="4"/>
        <v>12100</v>
      </c>
      <c r="F22" s="64">
        <f>-1200-3000</f>
        <v>-4200</v>
      </c>
      <c r="G22" s="9"/>
      <c r="H22" s="62">
        <f t="shared" si="5"/>
        <v>-4200</v>
      </c>
      <c r="I22" s="64">
        <f t="shared" si="6"/>
        <v>7900</v>
      </c>
      <c r="J22" s="9">
        <f t="shared" si="6"/>
        <v>0</v>
      </c>
      <c r="K22" s="62">
        <f t="shared" si="7"/>
        <v>7900</v>
      </c>
      <c r="L22" s="12" t="s">
        <v>10</v>
      </c>
    </row>
    <row r="23" spans="1:12" ht="25.5" customHeight="1" x14ac:dyDescent="0.25">
      <c r="A23" s="6">
        <v>5</v>
      </c>
      <c r="B23" s="20" t="s">
        <v>64</v>
      </c>
      <c r="C23" s="64">
        <v>0</v>
      </c>
      <c r="D23" s="39"/>
      <c r="E23" s="49">
        <f t="shared" si="4"/>
        <v>0</v>
      </c>
      <c r="F23" s="64"/>
      <c r="G23" s="9"/>
      <c r="H23" s="62">
        <f t="shared" si="5"/>
        <v>0</v>
      </c>
      <c r="I23" s="64">
        <f t="shared" si="6"/>
        <v>0</v>
      </c>
      <c r="J23" s="9">
        <f t="shared" si="6"/>
        <v>0</v>
      </c>
      <c r="K23" s="62">
        <f t="shared" si="7"/>
        <v>0</v>
      </c>
      <c r="L23" s="12" t="s">
        <v>10</v>
      </c>
    </row>
    <row r="24" spans="1:12" ht="25.5" customHeight="1" x14ac:dyDescent="0.25">
      <c r="A24" s="6">
        <v>6</v>
      </c>
      <c r="B24" s="20" t="s">
        <v>39</v>
      </c>
      <c r="C24" s="64">
        <v>30000</v>
      </c>
      <c r="D24" s="39"/>
      <c r="E24" s="49">
        <f t="shared" si="4"/>
        <v>30000</v>
      </c>
      <c r="F24" s="64">
        <f>-30000</f>
        <v>-30000</v>
      </c>
      <c r="G24" s="9">
        <f>30000</f>
        <v>30000</v>
      </c>
      <c r="H24" s="62">
        <f t="shared" si="5"/>
        <v>0</v>
      </c>
      <c r="I24" s="64">
        <f t="shared" si="6"/>
        <v>0</v>
      </c>
      <c r="J24" s="9">
        <f t="shared" si="6"/>
        <v>30000</v>
      </c>
      <c r="K24" s="62">
        <f t="shared" si="7"/>
        <v>30000</v>
      </c>
      <c r="L24" s="12" t="s">
        <v>10</v>
      </c>
    </row>
    <row r="25" spans="1:12" ht="25.5" customHeight="1" x14ac:dyDescent="0.25">
      <c r="A25" s="6">
        <v>7</v>
      </c>
      <c r="B25" s="20" t="s">
        <v>38</v>
      </c>
      <c r="C25" s="64">
        <v>5000</v>
      </c>
      <c r="D25" s="39"/>
      <c r="E25" s="49">
        <f t="shared" si="4"/>
        <v>5000</v>
      </c>
      <c r="F25" s="64">
        <f>-5000</f>
        <v>-5000</v>
      </c>
      <c r="G25" s="9">
        <f>5000</f>
        <v>5000</v>
      </c>
      <c r="H25" s="62">
        <f t="shared" si="5"/>
        <v>0</v>
      </c>
      <c r="I25" s="64">
        <f t="shared" si="6"/>
        <v>0</v>
      </c>
      <c r="J25" s="9">
        <f t="shared" si="6"/>
        <v>5000</v>
      </c>
      <c r="K25" s="62">
        <f t="shared" si="7"/>
        <v>5000</v>
      </c>
      <c r="L25" s="12" t="s">
        <v>10</v>
      </c>
    </row>
    <row r="26" spans="1:12" ht="25.5" customHeight="1" x14ac:dyDescent="0.25">
      <c r="A26" s="6">
        <v>8</v>
      </c>
      <c r="B26" s="20" t="s">
        <v>40</v>
      </c>
      <c r="C26" s="64">
        <v>57000</v>
      </c>
      <c r="D26" s="39"/>
      <c r="E26" s="49">
        <f t="shared" si="4"/>
        <v>57000</v>
      </c>
      <c r="F26" s="64"/>
      <c r="G26" s="9"/>
      <c r="H26" s="62">
        <f t="shared" si="5"/>
        <v>0</v>
      </c>
      <c r="I26" s="64">
        <f t="shared" si="6"/>
        <v>57000</v>
      </c>
      <c r="J26" s="9">
        <f t="shared" si="6"/>
        <v>0</v>
      </c>
      <c r="K26" s="62">
        <f t="shared" si="7"/>
        <v>57000</v>
      </c>
      <c r="L26" s="12" t="s">
        <v>10</v>
      </c>
    </row>
    <row r="27" spans="1:12" ht="25.5" customHeight="1" x14ac:dyDescent="0.25">
      <c r="A27" s="6">
        <v>9</v>
      </c>
      <c r="B27" s="20" t="s">
        <v>49</v>
      </c>
      <c r="C27" s="64">
        <f>320000-128983-122392</f>
        <v>68625</v>
      </c>
      <c r="D27" s="39"/>
      <c r="E27" s="49">
        <f t="shared" si="4"/>
        <v>68625</v>
      </c>
      <c r="F27" s="64"/>
      <c r="G27" s="9"/>
      <c r="H27" s="62">
        <f t="shared" si="5"/>
        <v>0</v>
      </c>
      <c r="I27" s="64">
        <f t="shared" si="6"/>
        <v>68625</v>
      </c>
      <c r="J27" s="9">
        <f t="shared" si="6"/>
        <v>0</v>
      </c>
      <c r="K27" s="62">
        <f t="shared" si="7"/>
        <v>68625</v>
      </c>
      <c r="L27" s="12" t="s">
        <v>10</v>
      </c>
    </row>
    <row r="28" spans="1:12" ht="22.5" customHeight="1" x14ac:dyDescent="0.25">
      <c r="A28" s="6">
        <v>10</v>
      </c>
      <c r="B28" s="20" t="s">
        <v>58</v>
      </c>
      <c r="C28" s="63"/>
      <c r="D28" s="39">
        <v>73660</v>
      </c>
      <c r="E28" s="49">
        <f t="shared" si="4"/>
        <v>73660</v>
      </c>
      <c r="F28" s="63"/>
      <c r="G28" s="9"/>
      <c r="H28" s="62">
        <f t="shared" si="5"/>
        <v>0</v>
      </c>
      <c r="I28" s="63">
        <f t="shared" si="6"/>
        <v>0</v>
      </c>
      <c r="J28" s="9">
        <f t="shared" si="6"/>
        <v>73660</v>
      </c>
      <c r="K28" s="62">
        <f t="shared" si="7"/>
        <v>73660</v>
      </c>
      <c r="L28" s="12" t="s">
        <v>10</v>
      </c>
    </row>
    <row r="29" spans="1:12" ht="25.5" customHeight="1" x14ac:dyDescent="0.25">
      <c r="A29" s="6">
        <v>11</v>
      </c>
      <c r="B29" s="20" t="s">
        <v>28</v>
      </c>
      <c r="C29" s="64">
        <f>650000-521345</f>
        <v>128655</v>
      </c>
      <c r="D29" s="39">
        <f>691053-399120-291933</f>
        <v>0</v>
      </c>
      <c r="E29" s="49">
        <f t="shared" si="4"/>
        <v>128655</v>
      </c>
      <c r="F29" s="64">
        <f>-24025</f>
        <v>-24025</v>
      </c>
      <c r="G29" s="9"/>
      <c r="H29" s="62">
        <f t="shared" si="5"/>
        <v>-24025</v>
      </c>
      <c r="I29" s="64">
        <f t="shared" si="6"/>
        <v>104630</v>
      </c>
      <c r="J29" s="9">
        <f t="shared" si="6"/>
        <v>0</v>
      </c>
      <c r="K29" s="62">
        <f t="shared" si="7"/>
        <v>104630</v>
      </c>
      <c r="L29" s="12" t="s">
        <v>10</v>
      </c>
    </row>
    <row r="30" spans="1:12" ht="25.5" customHeight="1" x14ac:dyDescent="0.25">
      <c r="A30" s="6">
        <v>12</v>
      </c>
      <c r="B30" s="20" t="s">
        <v>41</v>
      </c>
      <c r="C30" s="64"/>
      <c r="D30" s="39">
        <v>10000</v>
      </c>
      <c r="E30" s="49">
        <f t="shared" si="4"/>
        <v>10000</v>
      </c>
      <c r="F30" s="64"/>
      <c r="G30" s="9"/>
      <c r="H30" s="62">
        <f t="shared" si="5"/>
        <v>0</v>
      </c>
      <c r="I30" s="64">
        <f t="shared" si="6"/>
        <v>0</v>
      </c>
      <c r="J30" s="9">
        <f t="shared" si="6"/>
        <v>10000</v>
      </c>
      <c r="K30" s="62">
        <f t="shared" si="7"/>
        <v>10000</v>
      </c>
      <c r="L30" s="12" t="s">
        <v>11</v>
      </c>
    </row>
    <row r="31" spans="1:12" ht="25.5" customHeight="1" x14ac:dyDescent="0.25">
      <c r="A31" s="6">
        <v>13</v>
      </c>
      <c r="B31" s="20" t="s">
        <v>42</v>
      </c>
      <c r="C31" s="64"/>
      <c r="D31" s="39">
        <v>6000</v>
      </c>
      <c r="E31" s="49">
        <f t="shared" si="4"/>
        <v>6000</v>
      </c>
      <c r="F31" s="64"/>
      <c r="G31" s="9"/>
      <c r="H31" s="62">
        <f t="shared" si="5"/>
        <v>0</v>
      </c>
      <c r="I31" s="64">
        <f t="shared" si="6"/>
        <v>0</v>
      </c>
      <c r="J31" s="9">
        <f t="shared" si="6"/>
        <v>6000</v>
      </c>
      <c r="K31" s="62">
        <f t="shared" si="7"/>
        <v>6000</v>
      </c>
      <c r="L31" s="12" t="s">
        <v>11</v>
      </c>
    </row>
    <row r="32" spans="1:12" s="19" customFormat="1" ht="25.5" customHeight="1" x14ac:dyDescent="0.25">
      <c r="A32" s="6">
        <v>14</v>
      </c>
      <c r="B32" s="20" t="s">
        <v>43</v>
      </c>
      <c r="C32" s="64">
        <v>0</v>
      </c>
      <c r="D32" s="39"/>
      <c r="E32" s="49">
        <f t="shared" si="4"/>
        <v>0</v>
      </c>
      <c r="F32" s="64"/>
      <c r="G32" s="9"/>
      <c r="H32" s="62">
        <f t="shared" si="5"/>
        <v>0</v>
      </c>
      <c r="I32" s="64">
        <f t="shared" si="6"/>
        <v>0</v>
      </c>
      <c r="J32" s="9">
        <f t="shared" si="6"/>
        <v>0</v>
      </c>
      <c r="K32" s="62">
        <f t="shared" si="7"/>
        <v>0</v>
      </c>
      <c r="L32" s="12" t="s">
        <v>11</v>
      </c>
    </row>
    <row r="33" spans="1:12" s="19" customFormat="1" ht="25.5" customHeight="1" x14ac:dyDescent="0.25">
      <c r="A33" s="6">
        <v>15</v>
      </c>
      <c r="B33" s="20" t="s">
        <v>48</v>
      </c>
      <c r="C33" s="64">
        <v>0</v>
      </c>
      <c r="D33" s="39"/>
      <c r="E33" s="49">
        <f t="shared" si="4"/>
        <v>0</v>
      </c>
      <c r="F33" s="64"/>
      <c r="G33" s="9"/>
      <c r="H33" s="62">
        <f t="shared" si="5"/>
        <v>0</v>
      </c>
      <c r="I33" s="64">
        <f t="shared" si="6"/>
        <v>0</v>
      </c>
      <c r="J33" s="9">
        <f t="shared" si="6"/>
        <v>0</v>
      </c>
      <c r="K33" s="62">
        <f t="shared" si="7"/>
        <v>0</v>
      </c>
      <c r="L33" s="12" t="s">
        <v>11</v>
      </c>
    </row>
    <row r="34" spans="1:12" s="19" customFormat="1" ht="25.5" customHeight="1" x14ac:dyDescent="0.25">
      <c r="A34" s="6">
        <v>16</v>
      </c>
      <c r="B34" s="20" t="s">
        <v>62</v>
      </c>
      <c r="C34" s="64"/>
      <c r="D34" s="39">
        <v>50000</v>
      </c>
      <c r="E34" s="49">
        <f t="shared" si="4"/>
        <v>50000</v>
      </c>
      <c r="F34" s="64"/>
      <c r="G34" s="9"/>
      <c r="H34" s="62">
        <f t="shared" si="5"/>
        <v>0</v>
      </c>
      <c r="I34" s="64">
        <f t="shared" si="6"/>
        <v>0</v>
      </c>
      <c r="J34" s="9">
        <f t="shared" si="6"/>
        <v>50000</v>
      </c>
      <c r="K34" s="62">
        <f t="shared" si="7"/>
        <v>50000</v>
      </c>
      <c r="L34" s="12" t="s">
        <v>11</v>
      </c>
    </row>
    <row r="35" spans="1:12" ht="25.5" customHeight="1" x14ac:dyDescent="0.25">
      <c r="A35" s="6">
        <v>17</v>
      </c>
      <c r="B35" s="20" t="s">
        <v>35</v>
      </c>
      <c r="C35" s="64"/>
      <c r="D35" s="39">
        <v>130000</v>
      </c>
      <c r="E35" s="49">
        <f t="shared" si="4"/>
        <v>130000</v>
      </c>
      <c r="F35" s="64"/>
      <c r="G35" s="9"/>
      <c r="H35" s="62">
        <f>SUM(F35:G35)</f>
        <v>0</v>
      </c>
      <c r="I35" s="64">
        <f t="shared" ref="I35:J38" si="8">SUM(C35,F35)</f>
        <v>0</v>
      </c>
      <c r="J35" s="9">
        <f t="shared" si="8"/>
        <v>130000</v>
      </c>
      <c r="K35" s="62">
        <f t="shared" si="7"/>
        <v>130000</v>
      </c>
      <c r="L35" s="12" t="s">
        <v>11</v>
      </c>
    </row>
    <row r="36" spans="1:12" s="19" customFormat="1" ht="25.5" customHeight="1" x14ac:dyDescent="0.25">
      <c r="A36" s="6">
        <v>18</v>
      </c>
      <c r="B36" s="20" t="s">
        <v>67</v>
      </c>
      <c r="C36" s="64">
        <v>30714</v>
      </c>
      <c r="D36" s="39"/>
      <c r="E36" s="49">
        <f t="shared" ref="E36:E37" si="9">SUM(C36:D36)</f>
        <v>30714</v>
      </c>
      <c r="F36" s="64">
        <f>14541-45255</f>
        <v>-30714</v>
      </c>
      <c r="G36" s="9"/>
      <c r="H36" s="62">
        <f t="shared" ref="H36:H37" si="10">SUM(F36:G36)</f>
        <v>-30714</v>
      </c>
      <c r="I36" s="64">
        <f t="shared" ref="I36:I37" si="11">SUM(C36,F36)</f>
        <v>0</v>
      </c>
      <c r="J36" s="9">
        <f t="shared" ref="J36:J37" si="12">SUM(D36,G36)</f>
        <v>0</v>
      </c>
      <c r="K36" s="62">
        <f t="shared" ref="K36:K37" si="13">SUM(E36,H36)</f>
        <v>0</v>
      </c>
      <c r="L36" s="12" t="s">
        <v>11</v>
      </c>
    </row>
    <row r="37" spans="1:12" ht="25.5" customHeight="1" x14ac:dyDescent="0.25">
      <c r="A37" s="6">
        <v>19</v>
      </c>
      <c r="B37" s="20" t="s">
        <v>68</v>
      </c>
      <c r="C37" s="64">
        <v>122</v>
      </c>
      <c r="D37" s="39"/>
      <c r="E37" s="49">
        <f t="shared" si="9"/>
        <v>122</v>
      </c>
      <c r="F37" s="64">
        <f>-122</f>
        <v>-122</v>
      </c>
      <c r="G37" s="9"/>
      <c r="H37" s="62">
        <f t="shared" si="10"/>
        <v>-122</v>
      </c>
      <c r="I37" s="64">
        <f t="shared" si="11"/>
        <v>0</v>
      </c>
      <c r="J37" s="9">
        <f t="shared" si="12"/>
        <v>0</v>
      </c>
      <c r="K37" s="62">
        <f t="shared" si="13"/>
        <v>0</v>
      </c>
      <c r="L37" s="12" t="s">
        <v>11</v>
      </c>
    </row>
    <row r="38" spans="1:12" ht="25.5" customHeight="1" x14ac:dyDescent="0.25">
      <c r="A38" s="6">
        <v>20</v>
      </c>
      <c r="B38" s="20" t="s">
        <v>76</v>
      </c>
      <c r="C38" s="64">
        <f>205968-50043-36619</f>
        <v>119306</v>
      </c>
      <c r="D38" s="39"/>
      <c r="E38" s="49">
        <f t="shared" si="4"/>
        <v>119306</v>
      </c>
      <c r="F38" s="64">
        <f>-1016-113-2960</f>
        <v>-4089</v>
      </c>
      <c r="G38" s="9"/>
      <c r="H38" s="62">
        <f t="shared" si="5"/>
        <v>-4089</v>
      </c>
      <c r="I38" s="64">
        <f t="shared" si="8"/>
        <v>115217</v>
      </c>
      <c r="J38" s="9">
        <f t="shared" si="8"/>
        <v>0</v>
      </c>
      <c r="K38" s="62">
        <f t="shared" si="7"/>
        <v>115217</v>
      </c>
      <c r="L38" s="12" t="s">
        <v>11</v>
      </c>
    </row>
    <row r="39" spans="1:12" ht="25.5" customHeight="1" x14ac:dyDescent="0.25">
      <c r="A39" s="6">
        <v>21</v>
      </c>
      <c r="B39" s="20" t="s">
        <v>81</v>
      </c>
      <c r="C39" s="64">
        <f>21570+14380</f>
        <v>35950</v>
      </c>
      <c r="D39" s="39"/>
      <c r="E39" s="49">
        <f t="shared" si="4"/>
        <v>35950</v>
      </c>
      <c r="F39" s="64">
        <f>-13827</f>
        <v>-13827</v>
      </c>
      <c r="G39" s="39"/>
      <c r="H39" s="62">
        <f t="shared" si="5"/>
        <v>-13827</v>
      </c>
      <c r="I39" s="64">
        <f t="shared" ref="I39" si="14">SUM(C39,F39)</f>
        <v>22123</v>
      </c>
      <c r="J39" s="9">
        <f t="shared" ref="J39" si="15">SUM(D39,G39)</f>
        <v>0</v>
      </c>
      <c r="K39" s="62">
        <f t="shared" ref="K39" si="16">SUM(E39,H39)</f>
        <v>22123</v>
      </c>
      <c r="L39" s="12" t="s">
        <v>10</v>
      </c>
    </row>
    <row r="40" spans="1:12" ht="25.5" customHeight="1" thickBot="1" x14ac:dyDescent="0.3">
      <c r="A40" s="6">
        <v>22</v>
      </c>
      <c r="B40" s="20" t="s">
        <v>77</v>
      </c>
      <c r="C40" s="64">
        <v>16934</v>
      </c>
      <c r="D40" s="39"/>
      <c r="E40" s="49">
        <f t="shared" si="4"/>
        <v>16934</v>
      </c>
      <c r="F40" s="74"/>
      <c r="G40" s="39"/>
      <c r="H40" s="62">
        <f t="shared" si="5"/>
        <v>0</v>
      </c>
      <c r="I40" s="64">
        <f t="shared" ref="I40" si="17">SUM(C40,F40)</f>
        <v>16934</v>
      </c>
      <c r="J40" s="9">
        <f t="shared" ref="J40" si="18">SUM(D40,G40)</f>
        <v>0</v>
      </c>
      <c r="K40" s="62">
        <f t="shared" ref="K40" si="19">SUM(E40,H40)</f>
        <v>16934</v>
      </c>
      <c r="L40" s="12" t="s">
        <v>10</v>
      </c>
    </row>
    <row r="41" spans="1:12" ht="25.5" customHeight="1" thickBot="1" x14ac:dyDescent="0.3">
      <c r="A41" s="13">
        <v>7201</v>
      </c>
      <c r="B41" s="14" t="s">
        <v>80</v>
      </c>
      <c r="C41" s="29">
        <f>SUM(C18:C40)</f>
        <v>893655</v>
      </c>
      <c r="D41" s="43">
        <f>SUM(D18:D40)</f>
        <v>724909</v>
      </c>
      <c r="E41" s="50">
        <f t="shared" si="4"/>
        <v>1618564</v>
      </c>
      <c r="F41" s="29">
        <f>SUM(F18:F40)</f>
        <v>-239934</v>
      </c>
      <c r="G41" s="37">
        <f>SUM(G18:G40)</f>
        <v>-12815</v>
      </c>
      <c r="H41" s="22">
        <f>SUM(F41:G41)</f>
        <v>-252749</v>
      </c>
      <c r="I41" s="29">
        <f>SUM(I19:I40)</f>
        <v>653721</v>
      </c>
      <c r="J41" s="37">
        <f>SUM(J19:J40)</f>
        <v>712094</v>
      </c>
      <c r="K41" s="22">
        <f>SUM(K19:K40)</f>
        <v>1365815</v>
      </c>
      <c r="L41" s="16"/>
    </row>
    <row r="42" spans="1:12" ht="25.5" customHeight="1" x14ac:dyDescent="0.25">
      <c r="A42" s="7"/>
      <c r="B42" s="11"/>
      <c r="C42" s="68"/>
      <c r="D42" s="46"/>
      <c r="E42" s="54"/>
      <c r="F42" s="68"/>
      <c r="G42" s="18"/>
      <c r="H42" s="67"/>
      <c r="I42" s="68"/>
      <c r="J42" s="18"/>
      <c r="K42" s="67"/>
      <c r="L42" s="10"/>
    </row>
    <row r="43" spans="1:12" ht="25.5" customHeight="1" x14ac:dyDescent="0.25">
      <c r="A43" s="7">
        <v>7203</v>
      </c>
      <c r="B43" s="21" t="s">
        <v>29</v>
      </c>
      <c r="C43" s="63"/>
      <c r="D43" s="39"/>
      <c r="E43" s="45"/>
      <c r="F43" s="63"/>
      <c r="G43" s="9"/>
      <c r="H43" s="62"/>
      <c r="I43" s="63"/>
      <c r="J43" s="9"/>
      <c r="K43" s="62"/>
      <c r="L43" s="12"/>
    </row>
    <row r="44" spans="1:12" s="17" customFormat="1" ht="22.5" customHeight="1" thickBot="1" x14ac:dyDescent="0.3">
      <c r="A44" s="6">
        <v>1</v>
      </c>
      <c r="B44" s="20" t="s">
        <v>30</v>
      </c>
      <c r="C44" s="63">
        <v>300000</v>
      </c>
      <c r="D44" s="39">
        <v>297000</v>
      </c>
      <c r="E44" s="45">
        <f>SUM(C44:D44)</f>
        <v>597000</v>
      </c>
      <c r="F44" s="63"/>
      <c r="G44" s="9">
        <f>11715</f>
        <v>11715</v>
      </c>
      <c r="H44" s="62">
        <f>SUM(F44:G44)</f>
        <v>11715</v>
      </c>
      <c r="I44" s="63">
        <f t="shared" ref="I44:J44" si="20">SUM(C44,F44)</f>
        <v>300000</v>
      </c>
      <c r="J44" s="9">
        <f t="shared" si="20"/>
        <v>308715</v>
      </c>
      <c r="K44" s="62">
        <f>SUM(E44,H44)</f>
        <v>608715</v>
      </c>
      <c r="L44" s="12" t="s">
        <v>10</v>
      </c>
    </row>
    <row r="45" spans="1:12" s="25" customFormat="1" ht="18.600000000000001" thickBot="1" x14ac:dyDescent="0.3">
      <c r="A45" s="13">
        <v>7203</v>
      </c>
      <c r="B45" s="14" t="s">
        <v>36</v>
      </c>
      <c r="C45" s="29">
        <f>SUM(C44)</f>
        <v>300000</v>
      </c>
      <c r="D45" s="37">
        <f>SUM(D44)</f>
        <v>297000</v>
      </c>
      <c r="E45" s="50">
        <f>SUM(C45:D45)</f>
        <v>597000</v>
      </c>
      <c r="F45" s="29">
        <f>SUM(F44)</f>
        <v>0</v>
      </c>
      <c r="G45" s="37">
        <f>SUM(G44)</f>
        <v>11715</v>
      </c>
      <c r="H45" s="69">
        <f>SUM(F45:G45)</f>
        <v>11715</v>
      </c>
      <c r="I45" s="29">
        <f t="shared" ref="I45:J45" si="21">SUM(I44)</f>
        <v>300000</v>
      </c>
      <c r="J45" s="37">
        <f t="shared" si="21"/>
        <v>308715</v>
      </c>
      <c r="K45" s="69">
        <f>SUM(K44)</f>
        <v>608715</v>
      </c>
      <c r="L45" s="16"/>
    </row>
    <row r="46" spans="1:12" s="25" customFormat="1" ht="35.4" thickBot="1" x14ac:dyDescent="0.3">
      <c r="A46" s="23">
        <v>7200</v>
      </c>
      <c r="B46" s="24" t="s">
        <v>31</v>
      </c>
      <c r="C46" s="48">
        <f>C41+C45</f>
        <v>1193655</v>
      </c>
      <c r="D46" s="38">
        <f>D41+D45</f>
        <v>1021909</v>
      </c>
      <c r="E46" s="55">
        <f>SUM(C46:D46)</f>
        <v>2215564</v>
      </c>
      <c r="F46" s="48">
        <f>F41+F45</f>
        <v>-239934</v>
      </c>
      <c r="G46" s="38">
        <f>G41+G45</f>
        <v>-1100</v>
      </c>
      <c r="H46" s="65">
        <f>SUM(F46:G46)</f>
        <v>-241034</v>
      </c>
      <c r="I46" s="48">
        <f t="shared" ref="I46:K46" si="22">I41+I45</f>
        <v>953721</v>
      </c>
      <c r="J46" s="38">
        <f t="shared" si="22"/>
        <v>1020809</v>
      </c>
      <c r="K46" s="65">
        <f t="shared" si="22"/>
        <v>1974530</v>
      </c>
      <c r="L46" s="16"/>
    </row>
    <row r="47" spans="1:12" ht="25.5" customHeight="1" x14ac:dyDescent="0.25">
      <c r="A47" s="6"/>
      <c r="B47" s="20"/>
      <c r="C47" s="63"/>
      <c r="D47" s="39"/>
      <c r="E47" s="45"/>
      <c r="F47" s="63"/>
      <c r="G47" s="9"/>
      <c r="H47" s="62"/>
      <c r="I47" s="63"/>
      <c r="J47" s="9"/>
      <c r="K47" s="62"/>
      <c r="L47" s="10"/>
    </row>
    <row r="48" spans="1:12" ht="25.5" customHeight="1" x14ac:dyDescent="0.25">
      <c r="A48" s="7">
        <v>7302</v>
      </c>
      <c r="B48" s="21" t="s">
        <v>59</v>
      </c>
      <c r="C48" s="64"/>
      <c r="D48" s="42"/>
      <c r="E48" s="49"/>
      <c r="F48" s="64"/>
      <c r="G48" s="18"/>
      <c r="H48" s="67"/>
      <c r="I48" s="64"/>
      <c r="J48" s="18"/>
      <c r="K48" s="67"/>
      <c r="L48" s="10"/>
    </row>
    <row r="49" spans="1:12" x14ac:dyDescent="0.25">
      <c r="A49" s="6">
        <v>1</v>
      </c>
      <c r="B49" s="20" t="s">
        <v>32</v>
      </c>
      <c r="C49" s="64">
        <v>0</v>
      </c>
      <c r="D49" s="39"/>
      <c r="E49" s="49">
        <f t="shared" ref="E49:E55" si="23">SUM(C49:D49)</f>
        <v>0</v>
      </c>
      <c r="F49" s="64"/>
      <c r="G49" s="9"/>
      <c r="H49" s="62">
        <f t="shared" ref="H49:H54" si="24">SUM(F49:G49)</f>
        <v>0</v>
      </c>
      <c r="I49" s="64">
        <f t="shared" ref="I49:J54" si="25">SUM(C49,F49)</f>
        <v>0</v>
      </c>
      <c r="J49" s="9">
        <f t="shared" si="25"/>
        <v>0</v>
      </c>
      <c r="K49" s="62">
        <f t="shared" ref="K49:K54" si="26">SUM(E49,H49)</f>
        <v>0</v>
      </c>
      <c r="L49" s="12" t="s">
        <v>11</v>
      </c>
    </row>
    <row r="50" spans="1:12" s="17" customFormat="1" ht="22.5" customHeight="1" x14ac:dyDescent="0.25">
      <c r="A50" s="6">
        <v>2</v>
      </c>
      <c r="B50" s="20" t="s">
        <v>33</v>
      </c>
      <c r="C50" s="64">
        <v>0</v>
      </c>
      <c r="D50" s="39"/>
      <c r="E50" s="49">
        <f t="shared" si="23"/>
        <v>0</v>
      </c>
      <c r="F50" s="64"/>
      <c r="G50" s="9"/>
      <c r="H50" s="62">
        <f t="shared" si="24"/>
        <v>0</v>
      </c>
      <c r="I50" s="64">
        <f t="shared" si="25"/>
        <v>0</v>
      </c>
      <c r="J50" s="9">
        <f t="shared" si="25"/>
        <v>0</v>
      </c>
      <c r="K50" s="62">
        <f t="shared" si="26"/>
        <v>0</v>
      </c>
      <c r="L50" s="12" t="s">
        <v>11</v>
      </c>
    </row>
    <row r="51" spans="1:12" x14ac:dyDescent="0.25">
      <c r="A51" s="6">
        <v>3</v>
      </c>
      <c r="B51" s="20" t="s">
        <v>24</v>
      </c>
      <c r="C51" s="64">
        <v>0</v>
      </c>
      <c r="D51" s="39"/>
      <c r="E51" s="49">
        <f t="shared" si="23"/>
        <v>0</v>
      </c>
      <c r="F51" s="64"/>
      <c r="G51" s="9"/>
      <c r="H51" s="62">
        <f t="shared" si="24"/>
        <v>0</v>
      </c>
      <c r="I51" s="64">
        <f t="shared" si="25"/>
        <v>0</v>
      </c>
      <c r="J51" s="9">
        <f t="shared" si="25"/>
        <v>0</v>
      </c>
      <c r="K51" s="62">
        <f t="shared" si="26"/>
        <v>0</v>
      </c>
      <c r="L51" s="12" t="s">
        <v>11</v>
      </c>
    </row>
    <row r="52" spans="1:12" x14ac:dyDescent="0.25">
      <c r="A52" s="6">
        <v>5</v>
      </c>
      <c r="B52" s="20" t="s">
        <v>3</v>
      </c>
      <c r="C52" s="63">
        <v>2310</v>
      </c>
      <c r="D52" s="39"/>
      <c r="E52" s="49">
        <f t="shared" si="23"/>
        <v>2310</v>
      </c>
      <c r="F52" s="63"/>
      <c r="G52" s="9"/>
      <c r="H52" s="62">
        <f t="shared" si="24"/>
        <v>0</v>
      </c>
      <c r="I52" s="63">
        <f t="shared" si="25"/>
        <v>2310</v>
      </c>
      <c r="J52" s="9">
        <f t="shared" si="25"/>
        <v>0</v>
      </c>
      <c r="K52" s="62">
        <f t="shared" si="26"/>
        <v>2310</v>
      </c>
      <c r="L52" s="12" t="s">
        <v>11</v>
      </c>
    </row>
    <row r="53" spans="1:12" x14ac:dyDescent="0.25">
      <c r="A53" s="6">
        <v>6</v>
      </c>
      <c r="B53" s="20" t="s">
        <v>51</v>
      </c>
      <c r="C53" s="63">
        <f>21600-17287</f>
        <v>4313</v>
      </c>
      <c r="D53" s="39"/>
      <c r="E53" s="49">
        <f t="shared" si="23"/>
        <v>4313</v>
      </c>
      <c r="F53" s="63"/>
      <c r="G53" s="9"/>
      <c r="H53" s="62">
        <f t="shared" si="24"/>
        <v>0</v>
      </c>
      <c r="I53" s="63">
        <f t="shared" si="25"/>
        <v>4313</v>
      </c>
      <c r="J53" s="9">
        <f t="shared" si="25"/>
        <v>0</v>
      </c>
      <c r="K53" s="62">
        <f t="shared" si="26"/>
        <v>4313</v>
      </c>
      <c r="L53" s="12" t="s">
        <v>11</v>
      </c>
    </row>
    <row r="54" spans="1:12" ht="18.600000000000001" thickBot="1" x14ac:dyDescent="0.3">
      <c r="A54" s="6">
        <v>7</v>
      </c>
      <c r="B54" s="20" t="s">
        <v>52</v>
      </c>
      <c r="C54" s="63">
        <v>20000</v>
      </c>
      <c r="D54" s="39"/>
      <c r="E54" s="49">
        <f t="shared" si="23"/>
        <v>20000</v>
      </c>
      <c r="F54" s="63"/>
      <c r="G54" s="9"/>
      <c r="H54" s="62">
        <f t="shared" si="24"/>
        <v>0</v>
      </c>
      <c r="I54" s="63">
        <f t="shared" si="25"/>
        <v>20000</v>
      </c>
      <c r="J54" s="9">
        <f t="shared" si="25"/>
        <v>0</v>
      </c>
      <c r="K54" s="62">
        <f t="shared" si="26"/>
        <v>20000</v>
      </c>
      <c r="L54" s="12" t="s">
        <v>11</v>
      </c>
    </row>
    <row r="55" spans="1:12" s="17" customFormat="1" ht="22.5" customHeight="1" thickBot="1" x14ac:dyDescent="0.3">
      <c r="A55" s="13">
        <v>7302</v>
      </c>
      <c r="B55" s="14" t="s">
        <v>50</v>
      </c>
      <c r="C55" s="29">
        <f>SUM(C49:C54)</f>
        <v>26623</v>
      </c>
      <c r="D55" s="37">
        <f>SUM(D49:D54)</f>
        <v>0</v>
      </c>
      <c r="E55" s="50">
        <f t="shared" si="23"/>
        <v>26623</v>
      </c>
      <c r="F55" s="29">
        <f>SUM(F49:F54)</f>
        <v>0</v>
      </c>
      <c r="G55" s="37">
        <f>SUM(G49:G54)</f>
        <v>0</v>
      </c>
      <c r="H55" s="69">
        <f>SUM(F55:G55)</f>
        <v>0</v>
      </c>
      <c r="I55" s="29">
        <f t="shared" ref="I55:J55" si="27">SUM(I49:I54)</f>
        <v>26623</v>
      </c>
      <c r="J55" s="37">
        <f t="shared" si="27"/>
        <v>0</v>
      </c>
      <c r="K55" s="69">
        <f>SUM(K49:K54)</f>
        <v>26623</v>
      </c>
      <c r="L55" s="16"/>
    </row>
    <row r="56" spans="1:12" x14ac:dyDescent="0.25">
      <c r="A56" s="6"/>
      <c r="B56" s="26"/>
      <c r="C56" s="64"/>
      <c r="D56" s="42"/>
      <c r="E56" s="49"/>
      <c r="F56" s="64"/>
      <c r="G56" s="18"/>
      <c r="H56" s="67"/>
      <c r="I56" s="64"/>
      <c r="J56" s="18"/>
      <c r="K56" s="67"/>
      <c r="L56" s="10"/>
    </row>
    <row r="57" spans="1:12" x14ac:dyDescent="0.25">
      <c r="A57" s="7">
        <v>7303</v>
      </c>
      <c r="B57" s="21" t="s">
        <v>60</v>
      </c>
      <c r="C57" s="64"/>
      <c r="D57" s="42"/>
      <c r="E57" s="49"/>
      <c r="F57" s="64"/>
      <c r="G57" s="18"/>
      <c r="H57" s="67"/>
      <c r="I57" s="64"/>
      <c r="J57" s="18"/>
      <c r="K57" s="67"/>
      <c r="L57" s="10"/>
    </row>
    <row r="58" spans="1:12" ht="25.5" customHeight="1" x14ac:dyDescent="0.25">
      <c r="A58" s="6">
        <v>1</v>
      </c>
      <c r="B58" s="20" t="s">
        <v>25</v>
      </c>
      <c r="C58" s="63">
        <v>0</v>
      </c>
      <c r="D58" s="39"/>
      <c r="E58" s="45">
        <f>SUM(C58:D58)</f>
        <v>0</v>
      </c>
      <c r="F58" s="63"/>
      <c r="G58" s="9"/>
      <c r="H58" s="62">
        <f t="shared" ref="H58:H60" si="28">SUM(F58:G58)</f>
        <v>0</v>
      </c>
      <c r="I58" s="63">
        <f t="shared" ref="I58:J60" si="29">SUM(C58,F58)</f>
        <v>0</v>
      </c>
      <c r="J58" s="9">
        <f t="shared" si="29"/>
        <v>0</v>
      </c>
      <c r="K58" s="62">
        <f>SUM(E58,H58)</f>
        <v>0</v>
      </c>
      <c r="L58" s="12" t="s">
        <v>11</v>
      </c>
    </row>
    <row r="59" spans="1:12" x14ac:dyDescent="0.25">
      <c r="A59" s="6">
        <v>2</v>
      </c>
      <c r="B59" s="20" t="s">
        <v>53</v>
      </c>
      <c r="C59" s="63">
        <v>4000</v>
      </c>
      <c r="D59" s="39"/>
      <c r="E59" s="45">
        <f>SUM(C59:D59)</f>
        <v>4000</v>
      </c>
      <c r="F59" s="63"/>
      <c r="G59" s="9"/>
      <c r="H59" s="62">
        <f t="shared" si="28"/>
        <v>0</v>
      </c>
      <c r="I59" s="63">
        <f t="shared" si="29"/>
        <v>4000</v>
      </c>
      <c r="J59" s="9">
        <f t="shared" si="29"/>
        <v>0</v>
      </c>
      <c r="K59" s="62">
        <f>SUM(E59,H59)</f>
        <v>4000</v>
      </c>
      <c r="L59" s="12" t="s">
        <v>11</v>
      </c>
    </row>
    <row r="60" spans="1:12" ht="36.6" thickBot="1" x14ac:dyDescent="0.3">
      <c r="A60" s="6">
        <v>3</v>
      </c>
      <c r="B60" s="20" t="s">
        <v>26</v>
      </c>
      <c r="C60" s="63">
        <f>3000-2421</f>
        <v>579</v>
      </c>
      <c r="D60" s="44"/>
      <c r="E60" s="45">
        <f>SUM(C60:D60)</f>
        <v>579</v>
      </c>
      <c r="F60" s="63"/>
      <c r="G60" s="9"/>
      <c r="H60" s="62">
        <f t="shared" si="28"/>
        <v>0</v>
      </c>
      <c r="I60" s="63">
        <f t="shared" si="29"/>
        <v>579</v>
      </c>
      <c r="J60" s="9">
        <f t="shared" si="29"/>
        <v>0</v>
      </c>
      <c r="K60" s="62">
        <f>SUM(E60,H60)</f>
        <v>579</v>
      </c>
      <c r="L60" s="12" t="s">
        <v>11</v>
      </c>
    </row>
    <row r="61" spans="1:12" ht="25.5" customHeight="1" thickBot="1" x14ac:dyDescent="0.3">
      <c r="A61" s="13">
        <v>7303</v>
      </c>
      <c r="B61" s="14" t="s">
        <v>61</v>
      </c>
      <c r="C61" s="29">
        <f>SUM(C58:C60)</f>
        <v>4579</v>
      </c>
      <c r="D61" s="37">
        <f t="shared" ref="D61" si="30">SUM(D58:D60)</f>
        <v>0</v>
      </c>
      <c r="E61" s="50">
        <f>SUM(C61:D61)</f>
        <v>4579</v>
      </c>
      <c r="F61" s="29">
        <f>SUM(F58:F60)</f>
        <v>0</v>
      </c>
      <c r="G61" s="37">
        <f t="shared" ref="G61:K61" si="31">SUM(G58:G60)</f>
        <v>0</v>
      </c>
      <c r="H61" s="69">
        <f>SUM(F61:G61)</f>
        <v>0</v>
      </c>
      <c r="I61" s="29">
        <f t="shared" ref="I61:J61" si="32">SUM(I58:I60)</f>
        <v>4579</v>
      </c>
      <c r="J61" s="37">
        <f t="shared" si="32"/>
        <v>0</v>
      </c>
      <c r="K61" s="69">
        <f t="shared" si="31"/>
        <v>4579</v>
      </c>
      <c r="L61" s="16"/>
    </row>
    <row r="62" spans="1:12" s="17" customFormat="1" ht="22.5" customHeight="1" thickBot="1" x14ac:dyDescent="0.3">
      <c r="A62" s="6"/>
      <c r="B62" s="20"/>
      <c r="C62" s="70"/>
      <c r="D62" s="47"/>
      <c r="E62" s="56"/>
      <c r="F62" s="70"/>
      <c r="G62" s="9"/>
      <c r="H62" s="62"/>
      <c r="I62" s="70"/>
      <c r="J62" s="9"/>
      <c r="K62" s="62"/>
      <c r="L62" s="10"/>
    </row>
    <row r="63" spans="1:12" s="27" customFormat="1" ht="42.75" customHeight="1" thickBot="1" x14ac:dyDescent="0.3">
      <c r="A63" s="7">
        <v>7305</v>
      </c>
      <c r="B63" s="21" t="s">
        <v>4</v>
      </c>
      <c r="C63" s="64"/>
      <c r="D63" s="42"/>
      <c r="E63" s="49"/>
      <c r="F63" s="64"/>
      <c r="G63" s="18"/>
      <c r="H63" s="67"/>
      <c r="I63" s="64"/>
      <c r="J63" s="18"/>
      <c r="K63" s="67"/>
      <c r="L63" s="10"/>
    </row>
    <row r="64" spans="1:12" s="25" customFormat="1" ht="19.5" customHeight="1" x14ac:dyDescent="0.25">
      <c r="A64" s="6">
        <v>1</v>
      </c>
      <c r="B64" s="20" t="s">
        <v>37</v>
      </c>
      <c r="C64" s="63"/>
      <c r="D64" s="39">
        <f>173999+15274+266757-45339</f>
        <v>410691</v>
      </c>
      <c r="E64" s="45">
        <f>SUM(C64:D64)</f>
        <v>410691</v>
      </c>
      <c r="F64" s="63"/>
      <c r="G64" s="9">
        <f>-85905-96197</f>
        <v>-182102</v>
      </c>
      <c r="H64" s="62">
        <f t="shared" ref="H64:H66" si="33">SUM(F64:G64)</f>
        <v>-182102</v>
      </c>
      <c r="I64" s="63">
        <f t="shared" ref="I64:J66" si="34">SUM(C64,F64)</f>
        <v>0</v>
      </c>
      <c r="J64" s="9">
        <f t="shared" si="34"/>
        <v>228589</v>
      </c>
      <c r="K64" s="62">
        <f>SUM(E64,H64)</f>
        <v>228589</v>
      </c>
      <c r="L64" s="12" t="s">
        <v>11</v>
      </c>
    </row>
    <row r="65" spans="1:12" ht="19.5" customHeight="1" x14ac:dyDescent="0.25">
      <c r="A65" s="6">
        <v>2</v>
      </c>
      <c r="B65" s="20" t="s">
        <v>63</v>
      </c>
      <c r="C65" s="63"/>
      <c r="D65" s="39">
        <f>600000-494466</f>
        <v>105534</v>
      </c>
      <c r="E65" s="45">
        <f>SUM(C65:D65)</f>
        <v>105534</v>
      </c>
      <c r="F65" s="63"/>
      <c r="G65" s="9"/>
      <c r="H65" s="62">
        <f t="shared" si="33"/>
        <v>0</v>
      </c>
      <c r="I65" s="63">
        <f t="shared" si="34"/>
        <v>0</v>
      </c>
      <c r="J65" s="9">
        <f t="shared" si="34"/>
        <v>105534</v>
      </c>
      <c r="K65" s="62">
        <f>SUM(E65,H65)</f>
        <v>105534</v>
      </c>
      <c r="L65" s="12" t="s">
        <v>11</v>
      </c>
    </row>
    <row r="66" spans="1:12" s="36" customFormat="1" ht="19.5" customHeight="1" thickBot="1" x14ac:dyDescent="0.3">
      <c r="A66" s="30">
        <v>3</v>
      </c>
      <c r="B66" s="31" t="s">
        <v>44</v>
      </c>
      <c r="C66" s="71"/>
      <c r="D66" s="44">
        <f>100000-15274-38050-38085</f>
        <v>8591</v>
      </c>
      <c r="E66" s="45">
        <f>SUM(C66:D66)</f>
        <v>8591</v>
      </c>
      <c r="F66" s="71"/>
      <c r="G66" s="28"/>
      <c r="H66" s="62">
        <f t="shared" si="33"/>
        <v>0</v>
      </c>
      <c r="I66" s="71">
        <f t="shared" si="34"/>
        <v>0</v>
      </c>
      <c r="J66" s="28">
        <f t="shared" si="34"/>
        <v>8591</v>
      </c>
      <c r="K66" s="62">
        <f>SUM(E66,H66)</f>
        <v>8591</v>
      </c>
      <c r="L66" s="32" t="s">
        <v>11</v>
      </c>
    </row>
    <row r="67" spans="1:12" ht="25.5" customHeight="1" thickBot="1" x14ac:dyDescent="0.3">
      <c r="A67" s="33">
        <v>7305</v>
      </c>
      <c r="B67" s="34" t="s">
        <v>46</v>
      </c>
      <c r="C67" s="75">
        <f>SUM(C64:C66)</f>
        <v>0</v>
      </c>
      <c r="D67" s="40">
        <f>SUM(D64:D66)</f>
        <v>524816</v>
      </c>
      <c r="E67" s="50">
        <f>SUM(C67:D67)</f>
        <v>524816</v>
      </c>
      <c r="F67" s="29">
        <f>SUM(F64:F66)</f>
        <v>0</v>
      </c>
      <c r="G67" s="40">
        <f>SUM(G64:G66)</f>
        <v>-182102</v>
      </c>
      <c r="H67" s="69">
        <f>SUM(F67:G67)</f>
        <v>-182102</v>
      </c>
      <c r="I67" s="29">
        <f t="shared" ref="I67:J67" si="35">SUM(I64:I66)</f>
        <v>0</v>
      </c>
      <c r="J67" s="40">
        <f t="shared" si="35"/>
        <v>342714</v>
      </c>
      <c r="K67" s="69">
        <f>SUM(K64:K66)</f>
        <v>342714</v>
      </c>
      <c r="L67" s="35"/>
    </row>
    <row r="68" spans="1:12" s="17" customFormat="1" ht="22.5" customHeight="1" x14ac:dyDescent="0.25">
      <c r="A68" s="6"/>
      <c r="B68" s="8"/>
      <c r="C68" s="64"/>
      <c r="D68" s="39"/>
      <c r="E68" s="49"/>
      <c r="F68" s="64"/>
      <c r="G68" s="9"/>
      <c r="H68" s="62"/>
      <c r="I68" s="64"/>
      <c r="J68" s="9"/>
      <c r="K68" s="62"/>
      <c r="L68" s="10"/>
    </row>
    <row r="69" spans="1:12" s="19" customFormat="1" ht="22.5" customHeight="1" thickBot="1" x14ac:dyDescent="0.3">
      <c r="A69" s="7">
        <v>7306</v>
      </c>
      <c r="B69" s="21" t="s">
        <v>5</v>
      </c>
      <c r="C69" s="64"/>
      <c r="D69" s="39"/>
      <c r="E69" s="49"/>
      <c r="F69" s="64"/>
      <c r="G69" s="9"/>
      <c r="H69" s="62"/>
      <c r="I69" s="64"/>
      <c r="J69" s="9"/>
      <c r="K69" s="62"/>
      <c r="L69" s="10"/>
    </row>
    <row r="70" spans="1:12" s="27" customFormat="1" ht="19.5" customHeight="1" thickBot="1" x14ac:dyDescent="0.3">
      <c r="A70" s="6">
        <v>1</v>
      </c>
      <c r="B70" s="20" t="s">
        <v>6</v>
      </c>
      <c r="C70" s="63">
        <f>8000-1963-1678</f>
        <v>4359</v>
      </c>
      <c r="D70" s="39"/>
      <c r="E70" s="45">
        <f t="shared" ref="E70:E80" si="36">SUM(C70:D70)</f>
        <v>4359</v>
      </c>
      <c r="F70" s="63">
        <f>-1961-900</f>
        <v>-2861</v>
      </c>
      <c r="G70" s="9"/>
      <c r="H70" s="62">
        <f t="shared" ref="H70:H77" si="37">SUM(F70:G70)</f>
        <v>-2861</v>
      </c>
      <c r="I70" s="63">
        <f t="shared" ref="I70:J77" si="38">SUM(C70,F70)</f>
        <v>1498</v>
      </c>
      <c r="J70" s="9">
        <f t="shared" si="38"/>
        <v>0</v>
      </c>
      <c r="K70" s="62">
        <f t="shared" ref="K70:K77" si="39">SUM(E70,H70)</f>
        <v>1498</v>
      </c>
      <c r="L70" s="12" t="s">
        <v>11</v>
      </c>
    </row>
    <row r="71" spans="1:12" ht="19.5" customHeight="1" x14ac:dyDescent="0.25">
      <c r="A71" s="6">
        <v>2</v>
      </c>
      <c r="B71" s="20" t="s">
        <v>34</v>
      </c>
      <c r="C71" s="63"/>
      <c r="D71" s="39">
        <f>2000-1289</f>
        <v>711</v>
      </c>
      <c r="E71" s="45">
        <f t="shared" si="36"/>
        <v>711</v>
      </c>
      <c r="F71" s="63"/>
      <c r="G71" s="9"/>
      <c r="H71" s="62">
        <f t="shared" si="37"/>
        <v>0</v>
      </c>
      <c r="I71" s="63">
        <f t="shared" si="38"/>
        <v>0</v>
      </c>
      <c r="J71" s="9">
        <f t="shared" si="38"/>
        <v>711</v>
      </c>
      <c r="K71" s="62">
        <f t="shared" si="39"/>
        <v>711</v>
      </c>
      <c r="L71" s="12" t="s">
        <v>11</v>
      </c>
    </row>
    <row r="72" spans="1:12" ht="19.5" customHeight="1" x14ac:dyDescent="0.25">
      <c r="A72" s="6">
        <v>3</v>
      </c>
      <c r="B72" s="20" t="s">
        <v>45</v>
      </c>
      <c r="C72" s="63"/>
      <c r="D72" s="39">
        <f>4000-1620-658</f>
        <v>1722</v>
      </c>
      <c r="E72" s="45">
        <f t="shared" si="36"/>
        <v>1722</v>
      </c>
      <c r="F72" s="63"/>
      <c r="G72" s="9"/>
      <c r="H72" s="62">
        <f t="shared" si="37"/>
        <v>0</v>
      </c>
      <c r="I72" s="63">
        <f t="shared" si="38"/>
        <v>0</v>
      </c>
      <c r="J72" s="9">
        <f t="shared" si="38"/>
        <v>1722</v>
      </c>
      <c r="K72" s="62">
        <f t="shared" si="39"/>
        <v>1722</v>
      </c>
      <c r="L72" s="12" t="s">
        <v>11</v>
      </c>
    </row>
    <row r="73" spans="1:12" ht="19.5" customHeight="1" x14ac:dyDescent="0.25">
      <c r="A73" s="6">
        <v>4</v>
      </c>
      <c r="B73" s="20" t="s">
        <v>75</v>
      </c>
      <c r="C73" s="63"/>
      <c r="D73" s="39">
        <f>4300-80</f>
        <v>4220</v>
      </c>
      <c r="E73" s="45">
        <f t="shared" si="36"/>
        <v>4220</v>
      </c>
      <c r="F73" s="63"/>
      <c r="G73" s="9"/>
      <c r="H73" s="62">
        <f t="shared" si="37"/>
        <v>0</v>
      </c>
      <c r="I73" s="63">
        <f t="shared" si="38"/>
        <v>0</v>
      </c>
      <c r="J73" s="9">
        <f t="shared" si="38"/>
        <v>4220</v>
      </c>
      <c r="K73" s="62">
        <f t="shared" si="39"/>
        <v>4220</v>
      </c>
      <c r="L73" s="12" t="s">
        <v>11</v>
      </c>
    </row>
    <row r="74" spans="1:12" ht="19.5" customHeight="1" x14ac:dyDescent="0.25">
      <c r="A74" s="6">
        <v>5</v>
      </c>
      <c r="B74" s="20" t="s">
        <v>23</v>
      </c>
      <c r="C74" s="63"/>
      <c r="D74" s="39">
        <v>14000</v>
      </c>
      <c r="E74" s="45">
        <f t="shared" si="36"/>
        <v>14000</v>
      </c>
      <c r="F74" s="63"/>
      <c r="G74" s="9"/>
      <c r="H74" s="62">
        <f t="shared" si="37"/>
        <v>0</v>
      </c>
      <c r="I74" s="63">
        <f>SUM(C74,F74)</f>
        <v>0</v>
      </c>
      <c r="J74" s="9">
        <f t="shared" si="38"/>
        <v>14000</v>
      </c>
      <c r="K74" s="62">
        <f t="shared" si="39"/>
        <v>14000</v>
      </c>
      <c r="L74" s="12" t="s">
        <v>11</v>
      </c>
    </row>
    <row r="75" spans="1:12" ht="19.5" customHeight="1" x14ac:dyDescent="0.25">
      <c r="A75" s="6">
        <v>6</v>
      </c>
      <c r="B75" s="26" t="s">
        <v>79</v>
      </c>
      <c r="C75" s="63"/>
      <c r="D75" s="39">
        <v>2200</v>
      </c>
      <c r="E75" s="45">
        <f t="shared" si="36"/>
        <v>2200</v>
      </c>
      <c r="F75" s="63"/>
      <c r="G75" s="9"/>
      <c r="H75" s="62">
        <f t="shared" si="37"/>
        <v>0</v>
      </c>
      <c r="I75" s="63">
        <f>SUM(C75,F75)</f>
        <v>0</v>
      </c>
      <c r="J75" s="9">
        <f t="shared" si="38"/>
        <v>2200</v>
      </c>
      <c r="K75" s="62">
        <f t="shared" si="39"/>
        <v>2200</v>
      </c>
      <c r="L75" s="12" t="s">
        <v>11</v>
      </c>
    </row>
    <row r="76" spans="1:12" ht="19.5" customHeight="1" x14ac:dyDescent="0.25">
      <c r="A76" s="6">
        <v>7</v>
      </c>
      <c r="B76" s="20" t="s">
        <v>54</v>
      </c>
      <c r="C76" s="63"/>
      <c r="D76" s="39">
        <f>6000-2394-1449</f>
        <v>2157</v>
      </c>
      <c r="E76" s="45">
        <f t="shared" si="36"/>
        <v>2157</v>
      </c>
      <c r="F76" s="63"/>
      <c r="G76" s="9"/>
      <c r="H76" s="62">
        <f>SUM(F76:G76)</f>
        <v>0</v>
      </c>
      <c r="I76" s="63">
        <f t="shared" si="38"/>
        <v>0</v>
      </c>
      <c r="J76" s="9">
        <f t="shared" si="38"/>
        <v>2157</v>
      </c>
      <c r="K76" s="62">
        <f t="shared" si="39"/>
        <v>2157</v>
      </c>
      <c r="L76" s="12" t="s">
        <v>11</v>
      </c>
    </row>
    <row r="77" spans="1:12" ht="19.5" customHeight="1" thickBot="1" x14ac:dyDescent="0.3">
      <c r="A77" s="6">
        <v>8</v>
      </c>
      <c r="B77" s="20" t="s">
        <v>55</v>
      </c>
      <c r="C77" s="63">
        <v>1000</v>
      </c>
      <c r="D77" s="44"/>
      <c r="E77" s="45">
        <f t="shared" si="36"/>
        <v>1000</v>
      </c>
      <c r="F77" s="63"/>
      <c r="G77" s="9"/>
      <c r="H77" s="62">
        <f t="shared" si="37"/>
        <v>0</v>
      </c>
      <c r="I77" s="63">
        <f t="shared" si="38"/>
        <v>1000</v>
      </c>
      <c r="J77" s="9">
        <f t="shared" si="38"/>
        <v>0</v>
      </c>
      <c r="K77" s="62">
        <f t="shared" si="39"/>
        <v>1000</v>
      </c>
      <c r="L77" s="12" t="s">
        <v>11</v>
      </c>
    </row>
    <row r="78" spans="1:12" ht="18.600000000000001" thickBot="1" x14ac:dyDescent="0.3">
      <c r="A78" s="13">
        <v>7306</v>
      </c>
      <c r="B78" s="14" t="s">
        <v>78</v>
      </c>
      <c r="C78" s="29">
        <f>SUM(C70:C77)</f>
        <v>5359</v>
      </c>
      <c r="D78" s="37">
        <f t="shared" ref="D78" si="40">SUM(D70:D77)</f>
        <v>25010</v>
      </c>
      <c r="E78" s="50">
        <f t="shared" si="36"/>
        <v>30369</v>
      </c>
      <c r="F78" s="29">
        <f>SUM(F70:F77)</f>
        <v>-2861</v>
      </c>
      <c r="G78" s="37">
        <f t="shared" ref="G78:K78" si="41">SUM(G70:G77)</f>
        <v>0</v>
      </c>
      <c r="H78" s="69">
        <f>SUM(F78:G78)</f>
        <v>-2861</v>
      </c>
      <c r="I78" s="29">
        <f t="shared" ref="I78:J78" si="42">SUM(I70:I77)</f>
        <v>2498</v>
      </c>
      <c r="J78" s="37">
        <f t="shared" si="42"/>
        <v>25010</v>
      </c>
      <c r="K78" s="69">
        <f t="shared" si="41"/>
        <v>27508</v>
      </c>
      <c r="L78" s="16"/>
    </row>
    <row r="79" spans="1:12" ht="35.4" thickBot="1" x14ac:dyDescent="0.3">
      <c r="A79" s="13">
        <v>7300</v>
      </c>
      <c r="B79" s="24" t="s">
        <v>18</v>
      </c>
      <c r="C79" s="72">
        <f>C55+C61+C67+C78</f>
        <v>36561</v>
      </c>
      <c r="D79" s="43">
        <f>D55+D61+D67+D78</f>
        <v>549826</v>
      </c>
      <c r="E79" s="57">
        <f t="shared" si="36"/>
        <v>586387</v>
      </c>
      <c r="F79" s="72">
        <f>F55+F61+F67+F78</f>
        <v>-2861</v>
      </c>
      <c r="G79" s="43">
        <f>G55+G61+G67+G78</f>
        <v>-182102</v>
      </c>
      <c r="H79" s="22">
        <f>SUM(F79:G79)</f>
        <v>-184963</v>
      </c>
      <c r="I79" s="72">
        <f t="shared" ref="I79:K79" si="43">I55+I61+I67+I78</f>
        <v>33700</v>
      </c>
      <c r="J79" s="43">
        <f t="shared" si="43"/>
        <v>367724</v>
      </c>
      <c r="K79" s="22">
        <f t="shared" si="43"/>
        <v>401424</v>
      </c>
      <c r="L79" s="16"/>
    </row>
    <row r="80" spans="1:12" ht="35.4" thickBot="1" x14ac:dyDescent="0.3">
      <c r="A80" s="13" t="s">
        <v>22</v>
      </c>
      <c r="B80" s="24" t="s">
        <v>21</v>
      </c>
      <c r="C80" s="72">
        <f>C46+C79</f>
        <v>1230216</v>
      </c>
      <c r="D80" s="43">
        <f>D46+D79</f>
        <v>1571735</v>
      </c>
      <c r="E80" s="57">
        <f t="shared" si="36"/>
        <v>2801951</v>
      </c>
      <c r="F80" s="72">
        <f>F46+F79</f>
        <v>-242795</v>
      </c>
      <c r="G80" s="43">
        <f>G46+G79</f>
        <v>-183202</v>
      </c>
      <c r="H80" s="22">
        <f>SUM(F80:G80)</f>
        <v>-425997</v>
      </c>
      <c r="I80" s="72">
        <f t="shared" ref="I80:K80" si="44">I46+I79</f>
        <v>987421</v>
      </c>
      <c r="J80" s="43">
        <f t="shared" si="44"/>
        <v>1388533</v>
      </c>
      <c r="K80" s="22">
        <f t="shared" si="44"/>
        <v>2375954</v>
      </c>
      <c r="L80" s="16"/>
    </row>
    <row r="81" spans="1:12" ht="18.600000000000001" thickBot="1" x14ac:dyDescent="0.3">
      <c r="A81" s="7"/>
      <c r="B81" s="21"/>
      <c r="C81" s="64"/>
      <c r="D81" s="39"/>
      <c r="E81" s="49"/>
      <c r="F81" s="64"/>
      <c r="G81" s="45"/>
      <c r="H81" s="62"/>
      <c r="I81" s="64"/>
      <c r="J81" s="45"/>
      <c r="K81" s="62"/>
      <c r="L81" s="10"/>
    </row>
    <row r="82" spans="1:12" ht="18.600000000000001" thickBot="1" x14ac:dyDescent="0.3">
      <c r="A82" s="13">
        <v>7000</v>
      </c>
      <c r="B82" s="24" t="s">
        <v>47</v>
      </c>
      <c r="C82" s="72">
        <f>SUM(C79,C46,C14)</f>
        <v>1480216</v>
      </c>
      <c r="D82" s="43">
        <f>SUM(D79,D46,D14)</f>
        <v>1821735</v>
      </c>
      <c r="E82" s="57">
        <f>SUM(C82:D82)</f>
        <v>3301951</v>
      </c>
      <c r="F82" s="72">
        <f>SUM(F79,F46,F14)</f>
        <v>-242795</v>
      </c>
      <c r="G82" s="43">
        <f>SUM(G79,G46,G14)</f>
        <v>-183202</v>
      </c>
      <c r="H82" s="22">
        <f>SUM(F82:G82)</f>
        <v>-425997</v>
      </c>
      <c r="I82" s="72">
        <f>SUM(I79,I46,I14)</f>
        <v>1237421</v>
      </c>
      <c r="J82" s="43">
        <f>SUM(J79,J46,J14)</f>
        <v>1638533</v>
      </c>
      <c r="K82" s="22">
        <f>SUM(K79,K46,K14)</f>
        <v>2875954</v>
      </c>
      <c r="L82" s="16"/>
    </row>
  </sheetData>
  <mergeCells count="17">
    <mergeCell ref="I4:K4"/>
    <mergeCell ref="A2:L2"/>
    <mergeCell ref="A1:L1"/>
    <mergeCell ref="A4:A7"/>
    <mergeCell ref="B4:B7"/>
    <mergeCell ref="L4:L7"/>
    <mergeCell ref="C5:C7"/>
    <mergeCell ref="F5:F7"/>
    <mergeCell ref="K5:K7"/>
    <mergeCell ref="E5:E7"/>
    <mergeCell ref="G5:G7"/>
    <mergeCell ref="H5:H7"/>
    <mergeCell ref="D5:D7"/>
    <mergeCell ref="I5:I7"/>
    <mergeCell ref="J5:J7"/>
    <mergeCell ref="C4:E4"/>
    <mergeCell ref="F4:H4"/>
  </mergeCells>
  <phoneticPr fontId="0" type="noConversion"/>
  <printOptions horizontalCentered="1"/>
  <pageMargins left="3.937007874015748E-2" right="3.937007874015748E-2" top="0.39370078740157483" bottom="0.27559055118110237" header="0.11811023622047245" footer="0.11811023622047245"/>
  <pageSetup paperSize="9" scale="43" orientation="landscape" horizontalDpi="300" verticalDpi="300" r:id="rId1"/>
  <headerFooter alignWithMargins="0">
    <oddHeader>&amp;R &amp;9 &amp;10 17. melléklet</oddHeader>
  </headerFooter>
  <rowBreaks count="1" manualBreakCount="1">
    <brk id="45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tartalék</vt:lpstr>
      <vt:lpstr>tartalék!Nyomtatási_cím</vt:lpstr>
      <vt:lpstr>tartalék!Nyomtatási_terület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VII. Ker Erzsébetváros</dc:creator>
  <cp:lastModifiedBy>Bőcz Judit</cp:lastModifiedBy>
  <cp:lastPrinted>2024-04-03T08:21:07Z</cp:lastPrinted>
  <dcterms:created xsi:type="dcterms:W3CDTF">2000-02-06T06:27:57Z</dcterms:created>
  <dcterms:modified xsi:type="dcterms:W3CDTF">2025-01-31T12:12:37Z</dcterms:modified>
</cp:coreProperties>
</file>