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EGYSÉGES KÖLTSÉGVETÉSI RENDELET\2020. évi rendeletek\....2021. (II...) rend. mód. egységes\"/>
    </mc:Choice>
  </mc:AlternateContent>
  <bookViews>
    <workbookView xWindow="0" yWindow="360" windowWidth="9720" windowHeight="65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tartalék!$6:$10</definedName>
    <definedName name="_xlnm.Print_Area" localSheetId="1">tartalék!$A$1:$L$108</definedName>
  </definedNames>
  <calcPr calcId="152511"/>
</workbook>
</file>

<file path=xl/calcChain.xml><?xml version="1.0" encoding="utf-8"?>
<calcChain xmlns="http://schemas.openxmlformats.org/spreadsheetml/2006/main">
  <c r="F79" i="2" l="1"/>
  <c r="G75" i="2"/>
  <c r="G74" i="2"/>
  <c r="F64" i="2"/>
  <c r="G48" i="2"/>
  <c r="F46" i="2"/>
  <c r="F45" i="2"/>
  <c r="F44" i="2"/>
  <c r="F43" i="2"/>
  <c r="F42" i="2"/>
  <c r="F41" i="2"/>
  <c r="F39" i="2"/>
  <c r="G38" i="2"/>
  <c r="G22" i="2"/>
  <c r="F70" i="2" l="1"/>
  <c r="F68" i="2"/>
  <c r="J64" i="2"/>
  <c r="I64" i="2"/>
  <c r="K64" i="2" s="1"/>
  <c r="H64" i="2"/>
  <c r="E64" i="2"/>
  <c r="G65" i="2"/>
  <c r="F65" i="2"/>
  <c r="D65" i="2"/>
  <c r="C65" i="2"/>
  <c r="G62" i="2"/>
  <c r="F59" i="2"/>
  <c r="J47" i="2"/>
  <c r="I47" i="2"/>
  <c r="K47" i="2" s="1"/>
  <c r="H47" i="2"/>
  <c r="E47" i="2"/>
  <c r="J46" i="2"/>
  <c r="I46" i="2"/>
  <c r="K46" i="2" s="1"/>
  <c r="H46" i="2"/>
  <c r="E46" i="2"/>
  <c r="J45" i="2"/>
  <c r="I45" i="2"/>
  <c r="K45" i="2" s="1"/>
  <c r="E45" i="2"/>
  <c r="J44" i="2"/>
  <c r="I44" i="2"/>
  <c r="K44" i="2" s="1"/>
  <c r="H44" i="2"/>
  <c r="E44" i="2"/>
  <c r="J43" i="2"/>
  <c r="I43" i="2"/>
  <c r="K43" i="2" s="1"/>
  <c r="E43" i="2"/>
  <c r="G37" i="2"/>
  <c r="G35" i="2"/>
  <c r="G33" i="2"/>
  <c r="H45" i="2" l="1"/>
  <c r="H43" i="2"/>
  <c r="G29" i="2" l="1"/>
  <c r="F26" i="2" l="1"/>
  <c r="G49" i="2" l="1"/>
  <c r="F49" i="2"/>
  <c r="D49" i="2"/>
  <c r="C49" i="2"/>
  <c r="I48" i="2"/>
  <c r="J48" i="2"/>
  <c r="H48" i="2"/>
  <c r="E48" i="2"/>
  <c r="K48" i="2" l="1"/>
  <c r="G84" i="2"/>
  <c r="F84" i="2"/>
  <c r="E83" i="2"/>
  <c r="I83" i="2"/>
  <c r="J83" i="2"/>
  <c r="K83" i="2"/>
  <c r="H83" i="2"/>
  <c r="G21" i="2" l="1"/>
  <c r="I70" i="2" l="1"/>
  <c r="K70" i="2" s="1"/>
  <c r="J70" i="2"/>
  <c r="H70" i="2"/>
  <c r="G71" i="2"/>
  <c r="F71" i="2"/>
  <c r="I41" i="2" l="1"/>
  <c r="K41" i="2" s="1"/>
  <c r="J41" i="2"/>
  <c r="I42" i="2"/>
  <c r="J42" i="2"/>
  <c r="H41" i="2"/>
  <c r="H42" i="2"/>
  <c r="E41" i="2"/>
  <c r="E42" i="2"/>
  <c r="K42" i="2" l="1"/>
  <c r="H49" i="2"/>
  <c r="K104" i="2"/>
  <c r="K101" i="2"/>
  <c r="K99" i="2"/>
  <c r="K98" i="2"/>
  <c r="K94" i="2"/>
  <c r="K93" i="2"/>
  <c r="K92" i="2"/>
  <c r="K82" i="2"/>
  <c r="K80" i="2"/>
  <c r="K60" i="2"/>
  <c r="K54" i="2"/>
  <c r="K31" i="2"/>
  <c r="K27" i="2"/>
  <c r="K16" i="2"/>
  <c r="K14" i="2"/>
  <c r="J16" i="2"/>
  <c r="J105" i="2"/>
  <c r="K105" i="2" s="1"/>
  <c r="J104" i="2"/>
  <c r="J102" i="2"/>
  <c r="J101" i="2"/>
  <c r="J99" i="2"/>
  <c r="J98" i="2"/>
  <c r="J94" i="2"/>
  <c r="J93" i="2"/>
  <c r="J92" i="2"/>
  <c r="J89" i="2"/>
  <c r="J84" i="2"/>
  <c r="J82" i="2"/>
  <c r="J81" i="2"/>
  <c r="K81" i="2" s="1"/>
  <c r="J80" i="2"/>
  <c r="J79" i="2"/>
  <c r="J75" i="2"/>
  <c r="K75" i="2" s="1"/>
  <c r="J74" i="2"/>
  <c r="J69" i="2"/>
  <c r="J68" i="2"/>
  <c r="J63" i="2"/>
  <c r="K63" i="2" s="1"/>
  <c r="J62" i="2"/>
  <c r="K62" i="2" s="1"/>
  <c r="J61" i="2"/>
  <c r="J60" i="2"/>
  <c r="J59" i="2"/>
  <c r="J54" i="2"/>
  <c r="J53" i="2"/>
  <c r="K53" i="2" s="1"/>
  <c r="J52" i="2"/>
  <c r="K52" i="2" s="1"/>
  <c r="J40" i="2"/>
  <c r="J39" i="2"/>
  <c r="J38" i="2"/>
  <c r="J37" i="2"/>
  <c r="K37" i="2" s="1"/>
  <c r="J36" i="2"/>
  <c r="K36" i="2" s="1"/>
  <c r="J35" i="2"/>
  <c r="J34" i="2"/>
  <c r="J33" i="2"/>
  <c r="K33" i="2" s="1"/>
  <c r="J32" i="2"/>
  <c r="J31" i="2"/>
  <c r="J30" i="2"/>
  <c r="J29" i="2"/>
  <c r="K29" i="2" s="1"/>
  <c r="J28" i="2"/>
  <c r="K28" i="2" s="1"/>
  <c r="J27" i="2"/>
  <c r="J26" i="2"/>
  <c r="J25" i="2"/>
  <c r="J24" i="2"/>
  <c r="J23" i="2"/>
  <c r="J22" i="2"/>
  <c r="J21" i="2"/>
  <c r="J14" i="2"/>
  <c r="I105" i="2"/>
  <c r="I104" i="2"/>
  <c r="I102" i="2"/>
  <c r="I101" i="2"/>
  <c r="I99" i="2"/>
  <c r="I98" i="2"/>
  <c r="I94" i="2"/>
  <c r="I93" i="2"/>
  <c r="I92" i="2"/>
  <c r="I89" i="2"/>
  <c r="K89" i="2" s="1"/>
  <c r="I84" i="2"/>
  <c r="I82" i="2"/>
  <c r="I81" i="2"/>
  <c r="I80" i="2"/>
  <c r="I79" i="2"/>
  <c r="K79" i="2" s="1"/>
  <c r="I75" i="2"/>
  <c r="I74" i="2"/>
  <c r="I69" i="2"/>
  <c r="K69" i="2" s="1"/>
  <c r="I68" i="2"/>
  <c r="K68" i="2" s="1"/>
  <c r="I63" i="2"/>
  <c r="I62" i="2"/>
  <c r="I61" i="2"/>
  <c r="K61" i="2" s="1"/>
  <c r="I60" i="2"/>
  <c r="I59" i="2"/>
  <c r="K59" i="2" s="1"/>
  <c r="I55" i="2"/>
  <c r="I54" i="2"/>
  <c r="I53" i="2"/>
  <c r="I52" i="2"/>
  <c r="I40" i="2"/>
  <c r="K40" i="2" s="1"/>
  <c r="I39" i="2"/>
  <c r="K39" i="2" s="1"/>
  <c r="I38" i="2"/>
  <c r="I37" i="2"/>
  <c r="I36" i="2"/>
  <c r="I35" i="2"/>
  <c r="I34" i="2"/>
  <c r="I33" i="2"/>
  <c r="I32" i="2"/>
  <c r="I31" i="2"/>
  <c r="I30" i="2"/>
  <c r="K30" i="2" s="1"/>
  <c r="I29" i="2"/>
  <c r="I28" i="2"/>
  <c r="I27" i="2"/>
  <c r="I26" i="2"/>
  <c r="K26" i="2" s="1"/>
  <c r="I25" i="2"/>
  <c r="I24" i="2"/>
  <c r="I23" i="2"/>
  <c r="K23" i="2" s="1"/>
  <c r="I22" i="2"/>
  <c r="I21" i="2"/>
  <c r="I16" i="2"/>
  <c r="I14" i="2"/>
  <c r="G106" i="2"/>
  <c r="F106" i="2"/>
  <c r="F107" i="2" s="1"/>
  <c r="G94" i="2"/>
  <c r="F94" i="2"/>
  <c r="G76" i="2"/>
  <c r="H76" i="2" s="1"/>
  <c r="F76" i="2"/>
  <c r="J65" i="2"/>
  <c r="H65" i="2"/>
  <c r="G55" i="2"/>
  <c r="J55" i="2" s="1"/>
  <c r="K55" i="2" s="1"/>
  <c r="F55" i="2"/>
  <c r="H105" i="2"/>
  <c r="H104" i="2"/>
  <c r="H102" i="2"/>
  <c r="H101" i="2"/>
  <c r="H99" i="2"/>
  <c r="H98" i="2"/>
  <c r="H94" i="2"/>
  <c r="H93" i="2"/>
  <c r="H92" i="2"/>
  <c r="H89" i="2"/>
  <c r="H84" i="2"/>
  <c r="H82" i="2"/>
  <c r="H81" i="2"/>
  <c r="H80" i="2"/>
  <c r="H79" i="2"/>
  <c r="H75" i="2"/>
  <c r="H74" i="2"/>
  <c r="H69" i="2"/>
  <c r="H68" i="2"/>
  <c r="H63" i="2"/>
  <c r="H62" i="2"/>
  <c r="H61" i="2"/>
  <c r="H60" i="2"/>
  <c r="H59" i="2"/>
  <c r="H54" i="2"/>
  <c r="H53" i="2"/>
  <c r="H52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16" i="2"/>
  <c r="H14" i="2"/>
  <c r="G16" i="2"/>
  <c r="F16" i="2"/>
  <c r="K74" i="2" l="1"/>
  <c r="K32" i="2"/>
  <c r="H55" i="2"/>
  <c r="K38" i="2"/>
  <c r="K21" i="2"/>
  <c r="I65" i="2"/>
  <c r="K65" i="2" s="1"/>
  <c r="K34" i="2"/>
  <c r="K25" i="2"/>
  <c r="K24" i="2"/>
  <c r="K102" i="2"/>
  <c r="K84" i="2"/>
  <c r="G56" i="2"/>
  <c r="G86" i="2"/>
  <c r="F86" i="2"/>
  <c r="H71" i="2"/>
  <c r="K22" i="2"/>
  <c r="K35" i="2"/>
  <c r="H106" i="2"/>
  <c r="G107" i="2"/>
  <c r="F56" i="2"/>
  <c r="F87" i="2" l="1"/>
  <c r="G108" i="2"/>
  <c r="G87" i="2"/>
  <c r="H86" i="2"/>
  <c r="H56" i="2"/>
  <c r="F108" i="2"/>
  <c r="H107" i="2"/>
  <c r="H108" i="2" l="1"/>
  <c r="H87" i="2"/>
  <c r="D21" i="2"/>
  <c r="E105" i="2" l="1"/>
  <c r="E104" i="2"/>
  <c r="D106" i="2"/>
  <c r="J106" i="2" s="1"/>
  <c r="C106" i="2"/>
  <c r="I106" i="2" s="1"/>
  <c r="K106" i="2" s="1"/>
  <c r="E25" i="2" l="1"/>
  <c r="E60" i="2" l="1"/>
  <c r="E34" i="2" l="1"/>
  <c r="E102" i="2" l="1"/>
  <c r="E101" i="2"/>
  <c r="E99" i="2"/>
  <c r="E98" i="2"/>
  <c r="E93" i="2"/>
  <c r="E92" i="2"/>
  <c r="E94" i="2" s="1"/>
  <c r="D94" i="2"/>
  <c r="D107" i="2" s="1"/>
  <c r="J107" i="2" s="1"/>
  <c r="C94" i="2"/>
  <c r="C107" i="2" s="1"/>
  <c r="I107" i="2" s="1"/>
  <c r="K107" i="2" s="1"/>
  <c r="E89" i="2"/>
  <c r="E82" i="2"/>
  <c r="D55" i="2"/>
  <c r="C55" i="2"/>
  <c r="E53" i="2"/>
  <c r="E54" i="2"/>
  <c r="E30" i="2"/>
  <c r="E22" i="2"/>
  <c r="E23" i="2"/>
  <c r="E24" i="2"/>
  <c r="E26" i="2"/>
  <c r="E27" i="2"/>
  <c r="E28" i="2"/>
  <c r="E29" i="2"/>
  <c r="E21" i="2"/>
  <c r="E106" i="2" l="1"/>
  <c r="E107" i="2"/>
  <c r="E55" i="2"/>
  <c r="E37" i="2" l="1"/>
  <c r="E40" i="2" l="1"/>
  <c r="E39" i="2" l="1"/>
  <c r="E69" i="2" l="1"/>
  <c r="E35" i="2"/>
  <c r="E36" i="2"/>
  <c r="E52" i="2" l="1"/>
  <c r="D84" i="2" l="1"/>
  <c r="C84" i="2"/>
  <c r="D76" i="2"/>
  <c r="J76" i="2" s="1"/>
  <c r="C76" i="2"/>
  <c r="I76" i="2" s="1"/>
  <c r="E75" i="2"/>
  <c r="E31" i="2"/>
  <c r="E32" i="2"/>
  <c r="E33" i="2"/>
  <c r="E38" i="2"/>
  <c r="K76" i="2" l="1"/>
  <c r="D71" i="2"/>
  <c r="J71" i="2" s="1"/>
  <c r="C71" i="2"/>
  <c r="I71" i="2" s="1"/>
  <c r="K71" i="2" s="1"/>
  <c r="C56" i="2" l="1"/>
  <c r="I56" i="2" s="1"/>
  <c r="I49" i="2"/>
  <c r="D56" i="2"/>
  <c r="J56" i="2" s="1"/>
  <c r="J49" i="2"/>
  <c r="E74" i="2"/>
  <c r="K56" i="2" l="1"/>
  <c r="K49" i="2"/>
  <c r="D86" i="2"/>
  <c r="C86" i="2"/>
  <c r="E84" i="2"/>
  <c r="E49" i="2"/>
  <c r="E65" i="2"/>
  <c r="E71" i="2"/>
  <c r="E76" i="2"/>
  <c r="E56" i="2"/>
  <c r="D87" i="2" l="1"/>
  <c r="J87" i="2" s="1"/>
  <c r="J86" i="2"/>
  <c r="C87" i="2"/>
  <c r="E87" i="2" s="1"/>
  <c r="I86" i="2"/>
  <c r="E86" i="2"/>
  <c r="E63" i="2"/>
  <c r="K86" i="2" l="1"/>
  <c r="I87" i="2"/>
  <c r="K87" i="2" s="1"/>
  <c r="E81" i="2"/>
  <c r="E80" i="2"/>
  <c r="E79" i="2"/>
  <c r="E68" i="2"/>
  <c r="E62" i="2"/>
  <c r="E61" i="2"/>
  <c r="E59" i="2"/>
  <c r="D16" i="2"/>
  <c r="D108" i="2" s="1"/>
  <c r="J108" i="2" s="1"/>
  <c r="C16" i="2"/>
  <c r="C108" i="2" s="1"/>
  <c r="I108" i="2" s="1"/>
  <c r="E14" i="2"/>
  <c r="E16" i="2" s="1"/>
  <c r="K108" i="2" l="1"/>
  <c r="E108" i="2"/>
</calcChain>
</file>

<file path=xl/sharedStrings.xml><?xml version="1.0" encoding="utf-8"?>
<sst xmlns="http://schemas.openxmlformats.org/spreadsheetml/2006/main" count="165" uniqueCount="103">
  <si>
    <t>Budapest Főváros VII. Kerület Erzsébetváros Önkormányzata</t>
  </si>
  <si>
    <t>Tartalék jogcíme</t>
  </si>
  <si>
    <t>ezer Ft</t>
  </si>
  <si>
    <t xml:space="preserve">Központilag kezelt ágazati feladatok </t>
  </si>
  <si>
    <t>Központilag kezelt közművelődési pályázatok és feladatok</t>
  </si>
  <si>
    <t xml:space="preserve">Központilag kezelt sport pályázatok és feladatok </t>
  </si>
  <si>
    <t>Nemzetiségi Önkormányzatok kulturális kerete</t>
  </si>
  <si>
    <t>Kerületi egyházak támogatása</t>
  </si>
  <si>
    <t>Nyári táborok (pályázat)</t>
  </si>
  <si>
    <t>Központilag kezelt kerület-fejlesztési pályázatok és feladatok</t>
  </si>
  <si>
    <t>Központilag kezelt közrendvédelmi, környezetvédelmi pályázatok és feladatok</t>
  </si>
  <si>
    <t>Növényesítési pályázat</t>
  </si>
  <si>
    <t>Rendkívüli önkormányzati kiadások biztosítása</t>
  </si>
  <si>
    <t>Céltartalékok</t>
  </si>
  <si>
    <t>Általános tartalékok</t>
  </si>
  <si>
    <t>K</t>
  </si>
  <si>
    <t>Ö</t>
  </si>
  <si>
    <t>Általános tartalék</t>
  </si>
  <si>
    <t>Általános tartalék előirányzata összesen</t>
  </si>
  <si>
    <t>Feladat típusa (K/Ö/Á)</t>
  </si>
  <si>
    <t>Működési célra 
(K513. rovaton)</t>
  </si>
  <si>
    <t>Felhalmozási célra 
(K89. rovaton)</t>
  </si>
  <si>
    <t>Rendkívüli káresemények kerete az Áht. 40. § (5) bekezdése szerint</t>
  </si>
  <si>
    <t>Címszám</t>
  </si>
  <si>
    <t>Bizottságokra átruházott felhasználási jogkörű céltartalékok előirányzata  összesen (7302+7303+7305+7306)</t>
  </si>
  <si>
    <t>Polgármesterre átruházott előirányzat-átcsoportosítási hatáskörű céltartalékok előirányzata összesen (7201+7203)</t>
  </si>
  <si>
    <t>Környezetvédelmi Alap</t>
  </si>
  <si>
    <t>Egészségügyi szolgáltatók támogatása</t>
  </si>
  <si>
    <t>Kapufigyelő rendszer pályázat</t>
  </si>
  <si>
    <t>Egyéb városüzemeltetési feladatok</t>
  </si>
  <si>
    <t>Tervezés (mély- és magasépítés)</t>
  </si>
  <si>
    <t>Műszaki ellenőrzés (mély- és magasépítés)</t>
  </si>
  <si>
    <t>Járdafelújítások</t>
  </si>
  <si>
    <t>Növényesítés</t>
  </si>
  <si>
    <t>Oszlopos virágtartók kihelyezése</t>
  </si>
  <si>
    <t>Tartalék előirányzat mindösszesen (3+4)</t>
  </si>
  <si>
    <t>2020. évi költségvetési tartalék előirányzatok</t>
  </si>
  <si>
    <t>Céltartalék 2020.</t>
  </si>
  <si>
    <t>Intézmények felújítási és beruházási tartalék kerete</t>
  </si>
  <si>
    <t>Intézmények karbantartási és készletbeszerzési feladatai</t>
  </si>
  <si>
    <t>Köznevelési intézmények - felmentés</t>
  </si>
  <si>
    <t>Lakásfelújítások</t>
  </si>
  <si>
    <t>Pályázatok előkészítése</t>
  </si>
  <si>
    <t>Pályázatokkal kapcsolatos saját forrás</t>
  </si>
  <si>
    <t>Erzsébetvárosi családok üdülésének támogatása</t>
  </si>
  <si>
    <t>"Erzsébetváros Kertje" pályázat</t>
  </si>
  <si>
    <t>Otthonvédelmi program (hevederzár, CO érzékelő)</t>
  </si>
  <si>
    <t>Alapítványi támogatások kerete</t>
  </si>
  <si>
    <t>Pályázatok többéves előirányzatai</t>
  </si>
  <si>
    <t>Pályázatok többéves előirányzatai összesen (1+2)</t>
  </si>
  <si>
    <t>Okos Város Program</t>
  </si>
  <si>
    <t>Okos Város Program 2021</t>
  </si>
  <si>
    <t>Önkormányzati lakások felújítása</t>
  </si>
  <si>
    <t>Okos Város Program 2022</t>
  </si>
  <si>
    <t>a)</t>
  </si>
  <si>
    <t>b)</t>
  </si>
  <si>
    <t>Tartalék előirányzat mindösszesen (7100 +7200 +7300+7500)</t>
  </si>
  <si>
    <t>Pályázatok előkészítése összesen (1+2+3)</t>
  </si>
  <si>
    <t xml:space="preserve">Kéményfelújítás </t>
  </si>
  <si>
    <t>Tűzfalak alapfelületei előkészítése</t>
  </si>
  <si>
    <t>Erzsébetváros Rendészeti Igazgatósága Kazinczy utcai pihenőhelyiség fűtéskorszerűsítés</t>
  </si>
  <si>
    <t>VEKOP 6.2.1-15-2016-00003. Csányi utcai Krízis tömb, VEKOP 6.2.1-15-2016-00004. Verseny utcai Veszélyeztetett tömb pályázatokra el nem számolható kiadásai</t>
  </si>
  <si>
    <t>VEKOP 6.2.1-15-2016-00004 pályázat Verseny utcai Veszélyeztetett tömb szociális célú rehabilitációja 2021. évi kiadásai</t>
  </si>
  <si>
    <t>VEKOP 6.2.1-15-2016-00003 pályázat Csányi utcai Krízis tömb szociális célú rehabilitációja 2021. évi kiadásai</t>
  </si>
  <si>
    <t>Nyílászáró csere pályázat (támogatás)</t>
  </si>
  <si>
    <t>Kerületi útfelújítási keret</t>
  </si>
  <si>
    <t>k89</t>
  </si>
  <si>
    <t>K513</t>
  </si>
  <si>
    <t>Központilag kezelt társasházi pályázatok és feladatok</t>
  </si>
  <si>
    <t>Központilag kezelt kerület-fejlesztési pályázatok és feladatok összesen (1+2)</t>
  </si>
  <si>
    <t>Szabad sajtó pályázati keret</t>
  </si>
  <si>
    <t>Tűzfal festés</t>
  </si>
  <si>
    <t>Okos Város Program 2023</t>
  </si>
  <si>
    <t>c)</t>
  </si>
  <si>
    <t>A 2020., 2021., 2022. és 2023. évek fejlesztési tartaléka (7501+7502+7503)</t>
  </si>
  <si>
    <t>Okos Város Program összesen (1+2+…+6)</t>
  </si>
  <si>
    <t>Polgármesterre átruházott előirányzat-átcsoportosítási hatáskörű céltartalékok előirányzata és Bizottságokra átruházott felhasználási jogkörű céltartalékok előirányzata mindösszesen</t>
  </si>
  <si>
    <t>7200+7300</t>
  </si>
  <si>
    <t>100 %-os önkormányzati tulajdonú gazdasági társaságok 2019. évről áthúzódó elszámolásai</t>
  </si>
  <si>
    <t>Budapest Főváros VII . kerület Erzsébetváros Önkormányzata Képviselő-testületének 25/2020 (I. 23.) határozata az EVIN Nonprofit Zrt. lejárt tartozásainak rendezéséről</t>
  </si>
  <si>
    <t>Erzsébetvárosi Civil Szervezetek Kerete, közművelődési, oktatási, sport és kulturális támogatások</t>
  </si>
  <si>
    <t>Pályázatok önrésze</t>
  </si>
  <si>
    <t>Módosítás</t>
  </si>
  <si>
    <t>Működési 
célra 
(K513. rovaton)</t>
  </si>
  <si>
    <t>Felhalmozási 
célra 
(K89. rovaton)</t>
  </si>
  <si>
    <t>Tartalék 
előirányzat 
mindösszesen 
(6+7)</t>
  </si>
  <si>
    <t>Tartalék előirányzat mindösszesen (9+10)</t>
  </si>
  <si>
    <t>Módosított céltartalék előirányzat 2020.</t>
  </si>
  <si>
    <t>Szociális ágazati összevont pótlék szociális ágazatban dolgozók részére</t>
  </si>
  <si>
    <t>Egészségügyi kiegészítő pótlék</t>
  </si>
  <si>
    <t>Központilag kezelt sport pályázatok és feladatok összesen (1+2+3)</t>
  </si>
  <si>
    <t xml:space="preserve">Sajátos nevelési igényű gyermekek támogatása </t>
  </si>
  <si>
    <t>Központilag kezelt közrendvédelmi, környezetvédelmi pályázatok és feladatok összesen (1+2+…+5)</t>
  </si>
  <si>
    <t>Tiszta utca, rendes ház pályázat</t>
  </si>
  <si>
    <t xml:space="preserve">Veszélyhelyzet tartalék kerete </t>
  </si>
  <si>
    <t>Bölcsődei kiegészítő támogatás</t>
  </si>
  <si>
    <t>Bevallott idegenforgalmi adó után igényelt támogatás</t>
  </si>
  <si>
    <t>Állami támogatások évközi módosítása</t>
  </si>
  <si>
    <t>Évközi kiegészítő állami támogatások</t>
  </si>
  <si>
    <t>Állami Számvevőszék felülvizsgálat alapján póttámogatás</t>
  </si>
  <si>
    <t>Központilag kezelt ágazati feladatok összesen (1+2+…+28)</t>
  </si>
  <si>
    <t>Sárközi Márta irodalmi ösztöndíj és járulékai</t>
  </si>
  <si>
    <t>Központilag kezelt közművelődési pályázatok és feladatok összesen (1+2+…+6)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</si>
</sst>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8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i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86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3" fontId="6" fillId="0" borderId="5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3" fontId="5" fillId="0" borderId="17" xfId="0" applyNumberFormat="1" applyFont="1" applyFill="1" applyBorder="1" applyAlignment="1">
      <alignment vertical="center"/>
    </xf>
    <xf numFmtId="3" fontId="5" fillId="0" borderId="31" xfId="0" applyNumberFormat="1" applyFont="1" applyFill="1" applyBorder="1" applyAlignment="1">
      <alignment horizontal="right" vertical="center"/>
    </xf>
    <xf numFmtId="3" fontId="5" fillId="0" borderId="18" xfId="0" applyNumberFormat="1" applyFont="1" applyFill="1" applyBorder="1" applyAlignment="1">
      <alignment horizontal="right" vertical="center"/>
    </xf>
    <xf numFmtId="3" fontId="6" fillId="0" borderId="30" xfId="0" applyNumberFormat="1" applyFont="1" applyFill="1" applyBorder="1" applyAlignment="1">
      <alignment horizontal="left" vertical="center"/>
    </xf>
    <xf numFmtId="0" fontId="5" fillId="0" borderId="12" xfId="0" applyFont="1" applyFill="1" applyBorder="1" applyAlignment="1">
      <alignment vertical="center"/>
    </xf>
    <xf numFmtId="3" fontId="5" fillId="0" borderId="8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 wrapText="1"/>
    </xf>
    <xf numFmtId="3" fontId="6" fillId="0" borderId="5" xfId="0" applyNumberFormat="1" applyFont="1" applyFill="1" applyBorder="1" applyAlignment="1">
      <alignment vertical="center"/>
    </xf>
    <xf numFmtId="3" fontId="6" fillId="0" borderId="19" xfId="0" applyNumberFormat="1" applyFont="1" applyFill="1" applyBorder="1" applyAlignment="1">
      <alignment horizontal="right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left" vertical="center" wrapText="1"/>
    </xf>
    <xf numFmtId="3" fontId="6" fillId="0" borderId="39" xfId="0" applyNumberFormat="1" applyFont="1" applyFill="1" applyBorder="1" applyAlignment="1">
      <alignment horizontal="right" vertical="center"/>
    </xf>
    <xf numFmtId="3" fontId="6" fillId="0" borderId="40" xfId="0" applyNumberFormat="1" applyFont="1" applyFill="1" applyBorder="1" applyAlignment="1">
      <alignment horizontal="right" vertical="center"/>
    </xf>
    <xf numFmtId="3" fontId="5" fillId="0" borderId="36" xfId="0" applyNumberFormat="1" applyFont="1" applyFill="1" applyBorder="1" applyAlignment="1">
      <alignment horizontal="right" vertical="center"/>
    </xf>
    <xf numFmtId="3" fontId="6" fillId="0" borderId="37" xfId="0" applyNumberFormat="1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vertical="center"/>
    </xf>
    <xf numFmtId="3" fontId="6" fillId="0" borderId="33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3" fontId="5" fillId="0" borderId="20" xfId="0" applyNumberFormat="1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center"/>
    </xf>
    <xf numFmtId="3" fontId="5" fillId="0" borderId="38" xfId="0" applyNumberFormat="1" applyFont="1" applyFill="1" applyBorder="1" applyAlignment="1">
      <alignment horizontal="right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 wrapText="1"/>
    </xf>
    <xf numFmtId="3" fontId="5" fillId="0" borderId="17" xfId="0" applyNumberFormat="1" applyFont="1" applyFill="1" applyBorder="1" applyAlignment="1">
      <alignment horizontal="right" vertical="center"/>
    </xf>
    <xf numFmtId="0" fontId="6" fillId="0" borderId="12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3" fontId="5" fillId="0" borderId="31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/>
    </xf>
    <xf numFmtId="0" fontId="5" fillId="0" borderId="35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left" vertical="center" wrapText="1"/>
    </xf>
    <xf numFmtId="3" fontId="6" fillId="0" borderId="35" xfId="0" applyNumberFormat="1" applyFont="1" applyFill="1" applyBorder="1" applyAlignment="1">
      <alignment vertical="center"/>
    </xf>
    <xf numFmtId="3" fontId="5" fillId="0" borderId="42" xfId="0" applyNumberFormat="1" applyFont="1" applyFill="1" applyBorder="1" applyAlignment="1">
      <alignment horizontal="right" vertical="center"/>
    </xf>
    <xf numFmtId="3" fontId="6" fillId="0" borderId="37" xfId="0" applyNumberFormat="1" applyFont="1" applyFill="1" applyBorder="1" applyAlignment="1">
      <alignment horizontal="left" vertical="center"/>
    </xf>
    <xf numFmtId="3" fontId="5" fillId="0" borderId="20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3" fontId="5" fillId="0" borderId="5" xfId="0" applyNumberFormat="1" applyFont="1" applyFill="1" applyBorder="1" applyAlignment="1">
      <alignment horizontal="right" vertical="center"/>
    </xf>
    <xf numFmtId="0" fontId="5" fillId="0" borderId="35" xfId="0" applyFont="1" applyFill="1" applyBorder="1" applyAlignment="1">
      <alignment horizontal="left" vertical="center"/>
    </xf>
    <xf numFmtId="3" fontId="5" fillId="0" borderId="35" xfId="0" applyNumberFormat="1" applyFont="1" applyFill="1" applyBorder="1" applyAlignment="1">
      <alignment vertical="center"/>
    </xf>
    <xf numFmtId="3" fontId="5" fillId="0" borderId="41" xfId="0" applyNumberFormat="1" applyFont="1" applyFill="1" applyBorder="1" applyAlignment="1">
      <alignment vertical="center"/>
    </xf>
    <xf numFmtId="3" fontId="5" fillId="0" borderId="39" xfId="0" applyNumberFormat="1" applyFont="1" applyFill="1" applyBorder="1" applyAlignment="1">
      <alignment horizontal="right" vertical="center"/>
    </xf>
    <xf numFmtId="0" fontId="7" fillId="0" borderId="8" xfId="0" applyFont="1" applyFill="1" applyBorder="1" applyAlignment="1">
      <alignment horizontal="left" vertical="center" wrapText="1"/>
    </xf>
    <xf numFmtId="3" fontId="5" fillId="0" borderId="25" xfId="0" applyNumberFormat="1" applyFont="1" applyFill="1" applyBorder="1" applyAlignment="1">
      <alignment vertical="center"/>
    </xf>
    <xf numFmtId="3" fontId="5" fillId="0" borderId="25" xfId="0" applyNumberFormat="1" applyFont="1" applyFill="1" applyBorder="1" applyAlignment="1">
      <alignment horizontal="right" vertical="center"/>
    </xf>
    <xf numFmtId="3" fontId="6" fillId="0" borderId="42" xfId="0" applyNumberFormat="1" applyFont="1" applyFill="1" applyBorder="1" applyAlignment="1">
      <alignment horizontal="right" vertical="center"/>
    </xf>
    <xf numFmtId="3" fontId="6" fillId="0" borderId="8" xfId="0" applyNumberFormat="1" applyFont="1" applyFill="1" applyBorder="1" applyAlignment="1">
      <alignment horizontal="right" vertical="center"/>
    </xf>
    <xf numFmtId="3" fontId="6" fillId="0" borderId="35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8"/>
  <sheetViews>
    <sheetView tabSelected="1" view="pageBreakPreview" zoomScale="70" zoomScaleNormal="75" zoomScaleSheetLayoutView="70" workbookViewId="0">
      <selection activeCell="P89" sqref="P89"/>
    </sheetView>
  </sheetViews>
  <sheetFormatPr defaultRowHeight="18.75" x14ac:dyDescent="0.2"/>
  <cols>
    <col min="1" max="1" width="15" style="1" customWidth="1"/>
    <col min="2" max="2" width="113.7109375" style="1" customWidth="1"/>
    <col min="3" max="4" width="26.140625" style="1" customWidth="1"/>
    <col min="5" max="11" width="31.5703125" style="1" customWidth="1"/>
    <col min="12" max="12" width="16.28515625" style="1" customWidth="1"/>
    <col min="13" max="16384" width="9.140625" style="1"/>
  </cols>
  <sheetData>
    <row r="1" spans="1:12" ht="28.5" customHeight="1" x14ac:dyDescent="0.2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x14ac:dyDescent="0.2">
      <c r="A2" s="73" t="s">
        <v>36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x14ac:dyDescent="0.2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x14ac:dyDescent="0.2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</row>
    <row r="5" spans="1:12" ht="19.5" thickBot="1" x14ac:dyDescent="0.25">
      <c r="E5" s="2"/>
      <c r="F5" s="2"/>
      <c r="G5" s="2"/>
      <c r="H5" s="2"/>
      <c r="I5" s="2"/>
      <c r="J5" s="2"/>
      <c r="K5" s="2" t="s">
        <v>2</v>
      </c>
      <c r="L5" s="2"/>
    </row>
    <row r="6" spans="1:12" ht="30.75" customHeight="1" x14ac:dyDescent="0.2">
      <c r="A6" s="70" t="s">
        <v>23</v>
      </c>
      <c r="B6" s="70" t="s">
        <v>1</v>
      </c>
      <c r="C6" s="74" t="s">
        <v>37</v>
      </c>
      <c r="D6" s="75"/>
      <c r="E6" s="76"/>
      <c r="F6" s="74" t="s">
        <v>82</v>
      </c>
      <c r="G6" s="75"/>
      <c r="H6" s="76"/>
      <c r="I6" s="74" t="s">
        <v>87</v>
      </c>
      <c r="J6" s="75"/>
      <c r="K6" s="76"/>
      <c r="L6" s="70" t="s">
        <v>19</v>
      </c>
    </row>
    <row r="7" spans="1:12" ht="18.75" customHeight="1" x14ac:dyDescent="0.2">
      <c r="A7" s="71"/>
      <c r="B7" s="71"/>
      <c r="C7" s="77" t="s">
        <v>20</v>
      </c>
      <c r="D7" s="80" t="s">
        <v>21</v>
      </c>
      <c r="E7" s="83" t="s">
        <v>35</v>
      </c>
      <c r="F7" s="77" t="s">
        <v>83</v>
      </c>
      <c r="G7" s="80" t="s">
        <v>84</v>
      </c>
      <c r="H7" s="83" t="s">
        <v>85</v>
      </c>
      <c r="I7" s="77" t="s">
        <v>20</v>
      </c>
      <c r="J7" s="80" t="s">
        <v>21</v>
      </c>
      <c r="K7" s="83" t="s">
        <v>86</v>
      </c>
      <c r="L7" s="71"/>
    </row>
    <row r="8" spans="1:12" ht="18.75" customHeight="1" x14ac:dyDescent="0.2">
      <c r="A8" s="71"/>
      <c r="B8" s="71"/>
      <c r="C8" s="78"/>
      <c r="D8" s="81"/>
      <c r="E8" s="84"/>
      <c r="F8" s="78"/>
      <c r="G8" s="81"/>
      <c r="H8" s="84"/>
      <c r="I8" s="78"/>
      <c r="J8" s="81"/>
      <c r="K8" s="84"/>
      <c r="L8" s="71"/>
    </row>
    <row r="9" spans="1:12" ht="43.5" customHeight="1" x14ac:dyDescent="0.2">
      <c r="A9" s="72"/>
      <c r="B9" s="72"/>
      <c r="C9" s="79"/>
      <c r="D9" s="82"/>
      <c r="E9" s="85"/>
      <c r="F9" s="79"/>
      <c r="G9" s="82"/>
      <c r="H9" s="85"/>
      <c r="I9" s="79"/>
      <c r="J9" s="82"/>
      <c r="K9" s="85"/>
      <c r="L9" s="72"/>
    </row>
    <row r="10" spans="1:12" x14ac:dyDescent="0.2">
      <c r="A10" s="3">
        <v>1</v>
      </c>
      <c r="B10" s="3">
        <v>2</v>
      </c>
      <c r="C10" s="4">
        <v>3</v>
      </c>
      <c r="D10" s="5">
        <v>4</v>
      </c>
      <c r="E10" s="6">
        <v>5</v>
      </c>
      <c r="F10" s="4"/>
      <c r="G10" s="5"/>
      <c r="H10" s="6"/>
      <c r="I10" s="4"/>
      <c r="J10" s="5"/>
      <c r="K10" s="6"/>
      <c r="L10" s="7">
        <v>6</v>
      </c>
    </row>
    <row r="11" spans="1:12" x14ac:dyDescent="0.2">
      <c r="A11" s="8"/>
      <c r="B11" s="9"/>
      <c r="C11" s="10"/>
      <c r="D11" s="11"/>
      <c r="E11" s="12"/>
      <c r="F11" s="10"/>
      <c r="G11" s="11"/>
      <c r="H11" s="12"/>
      <c r="I11" s="10"/>
      <c r="J11" s="11"/>
      <c r="K11" s="12"/>
      <c r="L11" s="13"/>
    </row>
    <row r="12" spans="1:12" x14ac:dyDescent="0.2">
      <c r="A12" s="8"/>
      <c r="B12" s="9" t="s">
        <v>14</v>
      </c>
      <c r="C12" s="10"/>
      <c r="D12" s="11"/>
      <c r="E12" s="12"/>
      <c r="F12" s="10"/>
      <c r="G12" s="11"/>
      <c r="H12" s="12"/>
      <c r="I12" s="10"/>
      <c r="J12" s="11"/>
      <c r="K12" s="12"/>
      <c r="L12" s="13"/>
    </row>
    <row r="13" spans="1:12" x14ac:dyDescent="0.2">
      <c r="A13" s="8"/>
      <c r="B13" s="9"/>
      <c r="C13" s="10"/>
      <c r="D13" s="11"/>
      <c r="E13" s="12"/>
      <c r="F13" s="10"/>
      <c r="G13" s="11"/>
      <c r="H13" s="12"/>
      <c r="I13" s="10"/>
      <c r="J13" s="11"/>
      <c r="K13" s="12"/>
      <c r="L13" s="13"/>
    </row>
    <row r="14" spans="1:12" x14ac:dyDescent="0.2">
      <c r="A14" s="9">
        <v>7101</v>
      </c>
      <c r="B14" s="14" t="s">
        <v>17</v>
      </c>
      <c r="C14" s="15"/>
      <c r="D14" s="11">
        <v>10000</v>
      </c>
      <c r="E14" s="12">
        <f>SUM(C14:D14)</f>
        <v>10000</v>
      </c>
      <c r="F14" s="15"/>
      <c r="G14" s="11"/>
      <c r="H14" s="12">
        <f>SUM(F14:G14)</f>
        <v>0</v>
      </c>
      <c r="I14" s="15">
        <f>C14+F14</f>
        <v>0</v>
      </c>
      <c r="J14" s="11">
        <f>D14+G14</f>
        <v>10000</v>
      </c>
      <c r="K14" s="12">
        <f>SUM(I14:J14)</f>
        <v>10000</v>
      </c>
      <c r="L14" s="16" t="s">
        <v>15</v>
      </c>
    </row>
    <row r="15" spans="1:12" ht="19.5" thickBot="1" x14ac:dyDescent="0.25">
      <c r="A15" s="8"/>
      <c r="B15" s="9"/>
      <c r="C15" s="17"/>
      <c r="D15" s="11"/>
      <c r="E15" s="12"/>
      <c r="F15" s="17"/>
      <c r="G15" s="11"/>
      <c r="H15" s="12"/>
      <c r="I15" s="17"/>
      <c r="J15" s="11"/>
      <c r="K15" s="12"/>
      <c r="L15" s="13"/>
    </row>
    <row r="16" spans="1:12" s="24" customFormat="1" ht="22.5" customHeight="1" thickBot="1" x14ac:dyDescent="0.25">
      <c r="A16" s="18">
        <v>7100</v>
      </c>
      <c r="B16" s="19" t="s">
        <v>18</v>
      </c>
      <c r="C16" s="20">
        <f>SUM(C14)</f>
        <v>0</v>
      </c>
      <c r="D16" s="21">
        <f t="shared" ref="D16:G16" si="0">SUM(D14)</f>
        <v>10000</v>
      </c>
      <c r="E16" s="22">
        <f t="shared" si="0"/>
        <v>10000</v>
      </c>
      <c r="F16" s="20">
        <f t="shared" si="0"/>
        <v>0</v>
      </c>
      <c r="G16" s="21">
        <f t="shared" si="0"/>
        <v>0</v>
      </c>
      <c r="H16" s="22">
        <f>SUM(F16:G16)</f>
        <v>0</v>
      </c>
      <c r="I16" s="20">
        <f>C16+F16</f>
        <v>0</v>
      </c>
      <c r="J16" s="21">
        <f>D16+G16</f>
        <v>10000</v>
      </c>
      <c r="K16" s="22">
        <f>SUM(I16:J16)</f>
        <v>10000</v>
      </c>
      <c r="L16" s="23"/>
    </row>
    <row r="17" spans="1:12" s="28" customFormat="1" x14ac:dyDescent="0.2">
      <c r="A17" s="9"/>
      <c r="B17" s="14"/>
      <c r="C17" s="25"/>
      <c r="D17" s="26"/>
      <c r="E17" s="27"/>
      <c r="F17" s="25"/>
      <c r="G17" s="26"/>
      <c r="H17" s="27"/>
      <c r="I17" s="25"/>
      <c r="J17" s="26"/>
      <c r="K17" s="27"/>
      <c r="L17" s="13"/>
    </row>
    <row r="18" spans="1:12" s="28" customFormat="1" x14ac:dyDescent="0.2">
      <c r="A18" s="9"/>
      <c r="B18" s="9" t="s">
        <v>13</v>
      </c>
      <c r="C18" s="25"/>
      <c r="D18" s="26"/>
      <c r="E18" s="27"/>
      <c r="F18" s="25"/>
      <c r="G18" s="26"/>
      <c r="H18" s="27"/>
      <c r="I18" s="25"/>
      <c r="J18" s="26"/>
      <c r="K18" s="27"/>
      <c r="L18" s="13"/>
    </row>
    <row r="19" spans="1:12" s="28" customFormat="1" x14ac:dyDescent="0.2">
      <c r="A19" s="9"/>
      <c r="B19" s="14"/>
      <c r="C19" s="25"/>
      <c r="D19" s="26"/>
      <c r="E19" s="27"/>
      <c r="F19" s="25"/>
      <c r="G19" s="26"/>
      <c r="H19" s="27"/>
      <c r="I19" s="25"/>
      <c r="J19" s="26"/>
      <c r="K19" s="27"/>
      <c r="L19" s="13"/>
    </row>
    <row r="20" spans="1:12" x14ac:dyDescent="0.2">
      <c r="A20" s="9">
        <v>7201</v>
      </c>
      <c r="B20" s="14" t="s">
        <v>3</v>
      </c>
      <c r="C20" s="25"/>
      <c r="D20" s="26"/>
      <c r="E20" s="27"/>
      <c r="F20" s="25"/>
      <c r="G20" s="26"/>
      <c r="H20" s="27"/>
      <c r="I20" s="25"/>
      <c r="J20" s="26"/>
      <c r="K20" s="27"/>
      <c r="L20" s="13"/>
    </row>
    <row r="21" spans="1:12" ht="25.5" customHeight="1" x14ac:dyDescent="0.2">
      <c r="A21" s="8">
        <v>1</v>
      </c>
      <c r="B21" s="29" t="s">
        <v>12</v>
      </c>
      <c r="C21" s="30"/>
      <c r="D21" s="31">
        <f>101000+90000-10615+24000-200-15000</f>
        <v>189185</v>
      </c>
      <c r="E21" s="27">
        <f>SUM(C21:D21)</f>
        <v>189185</v>
      </c>
      <c r="F21" s="30">
        <v>157</v>
      </c>
      <c r="G21" s="31">
        <f>-3216-10160-84-4000-2-10700-28748-6000-25000-3120-10000-5000-3000-3950-10700-13-16269-3100-46123</f>
        <v>-189185</v>
      </c>
      <c r="H21" s="27">
        <f t="shared" ref="H21:H48" si="1">SUM(F21:G21)</f>
        <v>-189028</v>
      </c>
      <c r="I21" s="30">
        <f t="shared" ref="I21:I49" si="2">C21+F21</f>
        <v>157</v>
      </c>
      <c r="J21" s="31">
        <f t="shared" ref="J21:J40" si="3">D21+G21</f>
        <v>0</v>
      </c>
      <c r="K21" s="27">
        <f t="shared" ref="K21:K49" si="4">SUM(I21:J21)</f>
        <v>157</v>
      </c>
      <c r="L21" s="16" t="s">
        <v>15</v>
      </c>
    </row>
    <row r="22" spans="1:12" ht="25.5" customHeight="1" x14ac:dyDescent="0.2">
      <c r="A22" s="8">
        <v>2</v>
      </c>
      <c r="B22" s="29" t="s">
        <v>22</v>
      </c>
      <c r="C22" s="30"/>
      <c r="D22" s="31">
        <v>225513</v>
      </c>
      <c r="E22" s="27">
        <f t="shared" ref="E22:E30" si="5">SUM(C22:D22)</f>
        <v>225513</v>
      </c>
      <c r="F22" s="30"/>
      <c r="G22" s="31">
        <f>-50000-30000-15000-30000-12022-900-700-3000-2000-299</f>
        <v>-143921</v>
      </c>
      <c r="H22" s="27">
        <f t="shared" si="1"/>
        <v>-143921</v>
      </c>
      <c r="I22" s="30">
        <f t="shared" si="2"/>
        <v>0</v>
      </c>
      <c r="J22" s="31">
        <f t="shared" si="3"/>
        <v>81592</v>
      </c>
      <c r="K22" s="27">
        <f t="shared" si="4"/>
        <v>81592</v>
      </c>
      <c r="L22" s="16" t="s">
        <v>15</v>
      </c>
    </row>
    <row r="23" spans="1:12" ht="25.5" customHeight="1" x14ac:dyDescent="0.2">
      <c r="A23" s="8">
        <v>3</v>
      </c>
      <c r="B23" s="29" t="s">
        <v>26</v>
      </c>
      <c r="C23" s="30">
        <v>3092</v>
      </c>
      <c r="D23" s="31"/>
      <c r="E23" s="27">
        <f t="shared" si="5"/>
        <v>3092</v>
      </c>
      <c r="F23" s="30"/>
      <c r="G23" s="31"/>
      <c r="H23" s="27">
        <f t="shared" si="1"/>
        <v>0</v>
      </c>
      <c r="I23" s="30">
        <f t="shared" si="2"/>
        <v>3092</v>
      </c>
      <c r="J23" s="31">
        <f t="shared" si="3"/>
        <v>0</v>
      </c>
      <c r="K23" s="27">
        <f t="shared" si="4"/>
        <v>3092</v>
      </c>
      <c r="L23" s="16" t="s">
        <v>15</v>
      </c>
    </row>
    <row r="24" spans="1:12" ht="25.5" customHeight="1" x14ac:dyDescent="0.2">
      <c r="A24" s="8">
        <v>4</v>
      </c>
      <c r="B24" s="29" t="s">
        <v>59</v>
      </c>
      <c r="C24" s="30"/>
      <c r="D24" s="31">
        <v>20000</v>
      </c>
      <c r="E24" s="27">
        <f t="shared" si="5"/>
        <v>20000</v>
      </c>
      <c r="F24" s="30"/>
      <c r="G24" s="31">
        <v>-20000</v>
      </c>
      <c r="H24" s="27">
        <f t="shared" si="1"/>
        <v>-20000</v>
      </c>
      <c r="I24" s="30">
        <f t="shared" si="2"/>
        <v>0</v>
      </c>
      <c r="J24" s="31">
        <f t="shared" si="3"/>
        <v>0</v>
      </c>
      <c r="K24" s="27">
        <f t="shared" si="4"/>
        <v>0</v>
      </c>
      <c r="L24" s="16" t="s">
        <v>15</v>
      </c>
    </row>
    <row r="25" spans="1:12" ht="25.5" customHeight="1" x14ac:dyDescent="0.2">
      <c r="A25" s="8">
        <v>5</v>
      </c>
      <c r="B25" s="29" t="s">
        <v>71</v>
      </c>
      <c r="C25" s="30"/>
      <c r="D25" s="31">
        <v>9000</v>
      </c>
      <c r="E25" s="27">
        <f t="shared" si="5"/>
        <v>9000</v>
      </c>
      <c r="F25" s="30"/>
      <c r="G25" s="31">
        <v>-9000</v>
      </c>
      <c r="H25" s="27">
        <f t="shared" si="1"/>
        <v>-9000</v>
      </c>
      <c r="I25" s="30">
        <f t="shared" si="2"/>
        <v>0</v>
      </c>
      <c r="J25" s="31">
        <f t="shared" si="3"/>
        <v>0</v>
      </c>
      <c r="K25" s="27">
        <f t="shared" si="4"/>
        <v>0</v>
      </c>
      <c r="L25" s="16" t="s">
        <v>15</v>
      </c>
    </row>
    <row r="26" spans="1:12" ht="25.5" customHeight="1" x14ac:dyDescent="0.2">
      <c r="A26" s="8">
        <v>6</v>
      </c>
      <c r="B26" s="29" t="s">
        <v>29</v>
      </c>
      <c r="C26" s="30">
        <v>20000</v>
      </c>
      <c r="D26" s="31"/>
      <c r="E26" s="27">
        <f t="shared" si="5"/>
        <v>20000</v>
      </c>
      <c r="F26" s="30">
        <f>-1515-7620-7864-1905-548-548</f>
        <v>-20000</v>
      </c>
      <c r="G26" s="31"/>
      <c r="H26" s="27">
        <f t="shared" si="1"/>
        <v>-20000</v>
      </c>
      <c r="I26" s="30">
        <f t="shared" si="2"/>
        <v>0</v>
      </c>
      <c r="J26" s="31">
        <f t="shared" si="3"/>
        <v>0</v>
      </c>
      <c r="K26" s="27">
        <f t="shared" si="4"/>
        <v>0</v>
      </c>
      <c r="L26" s="16" t="s">
        <v>15</v>
      </c>
    </row>
    <row r="27" spans="1:12" ht="25.5" customHeight="1" x14ac:dyDescent="0.2">
      <c r="A27" s="8">
        <v>7</v>
      </c>
      <c r="B27" s="29" t="s">
        <v>30</v>
      </c>
      <c r="C27" s="30"/>
      <c r="D27" s="31">
        <v>45000</v>
      </c>
      <c r="E27" s="27">
        <f t="shared" si="5"/>
        <v>45000</v>
      </c>
      <c r="F27" s="30"/>
      <c r="G27" s="31">
        <v>-45000</v>
      </c>
      <c r="H27" s="27">
        <f t="shared" si="1"/>
        <v>-45000</v>
      </c>
      <c r="I27" s="30">
        <f t="shared" si="2"/>
        <v>0</v>
      </c>
      <c r="J27" s="31">
        <f t="shared" si="3"/>
        <v>0</v>
      </c>
      <c r="K27" s="27">
        <f t="shared" si="4"/>
        <v>0</v>
      </c>
      <c r="L27" s="16" t="s">
        <v>15</v>
      </c>
    </row>
    <row r="28" spans="1:12" ht="25.5" customHeight="1" x14ac:dyDescent="0.2">
      <c r="A28" s="8">
        <v>8</v>
      </c>
      <c r="B28" s="29" t="s">
        <v>31</v>
      </c>
      <c r="C28" s="30"/>
      <c r="D28" s="31">
        <v>50000</v>
      </c>
      <c r="E28" s="27">
        <f t="shared" si="5"/>
        <v>50000</v>
      </c>
      <c r="F28" s="30"/>
      <c r="G28" s="31">
        <v>-50000</v>
      </c>
      <c r="H28" s="27">
        <f t="shared" si="1"/>
        <v>-50000</v>
      </c>
      <c r="I28" s="30">
        <f t="shared" si="2"/>
        <v>0</v>
      </c>
      <c r="J28" s="31">
        <f t="shared" si="3"/>
        <v>0</v>
      </c>
      <c r="K28" s="27">
        <f t="shared" si="4"/>
        <v>0</v>
      </c>
      <c r="L28" s="16" t="s">
        <v>15</v>
      </c>
    </row>
    <row r="29" spans="1:12" ht="25.5" customHeight="1" x14ac:dyDescent="0.2">
      <c r="A29" s="8">
        <v>9</v>
      </c>
      <c r="B29" s="29" t="s">
        <v>38</v>
      </c>
      <c r="C29" s="30"/>
      <c r="D29" s="31">
        <v>70598</v>
      </c>
      <c r="E29" s="27">
        <f t="shared" si="5"/>
        <v>70598</v>
      </c>
      <c r="F29" s="30"/>
      <c r="G29" s="31">
        <f>-17377-10000-3500-39721+30000</f>
        <v>-40598</v>
      </c>
      <c r="H29" s="27">
        <f t="shared" si="1"/>
        <v>-40598</v>
      </c>
      <c r="I29" s="30">
        <f t="shared" si="2"/>
        <v>0</v>
      </c>
      <c r="J29" s="31">
        <f t="shared" si="3"/>
        <v>30000</v>
      </c>
      <c r="K29" s="27">
        <f t="shared" si="4"/>
        <v>30000</v>
      </c>
      <c r="L29" s="16" t="s">
        <v>15</v>
      </c>
    </row>
    <row r="30" spans="1:12" ht="25.5" customHeight="1" x14ac:dyDescent="0.2">
      <c r="A30" s="8">
        <v>10</v>
      </c>
      <c r="B30" s="29" t="s">
        <v>39</v>
      </c>
      <c r="C30" s="30"/>
      <c r="D30" s="31">
        <v>35153</v>
      </c>
      <c r="E30" s="27">
        <f t="shared" si="5"/>
        <v>35153</v>
      </c>
      <c r="F30" s="30"/>
      <c r="G30" s="31"/>
      <c r="H30" s="27">
        <f t="shared" si="1"/>
        <v>0</v>
      </c>
      <c r="I30" s="30">
        <f t="shared" si="2"/>
        <v>0</v>
      </c>
      <c r="J30" s="31">
        <f t="shared" si="3"/>
        <v>35153</v>
      </c>
      <c r="K30" s="27">
        <f t="shared" si="4"/>
        <v>35153</v>
      </c>
      <c r="L30" s="16" t="s">
        <v>15</v>
      </c>
    </row>
    <row r="31" spans="1:12" ht="25.5" customHeight="1" x14ac:dyDescent="0.2">
      <c r="A31" s="8">
        <v>11</v>
      </c>
      <c r="B31" s="29" t="s">
        <v>60</v>
      </c>
      <c r="C31" s="15"/>
      <c r="D31" s="31">
        <v>1000</v>
      </c>
      <c r="E31" s="27">
        <f t="shared" ref="E31:E48" si="6">SUM(C31:D31)</f>
        <v>1000</v>
      </c>
      <c r="F31" s="15"/>
      <c r="G31" s="31"/>
      <c r="H31" s="27">
        <f t="shared" si="1"/>
        <v>0</v>
      </c>
      <c r="I31" s="15">
        <f t="shared" si="2"/>
        <v>0</v>
      </c>
      <c r="J31" s="31">
        <f t="shared" si="3"/>
        <v>1000</v>
      </c>
      <c r="K31" s="27">
        <f t="shared" si="4"/>
        <v>1000</v>
      </c>
      <c r="L31" s="16" t="s">
        <v>15</v>
      </c>
    </row>
    <row r="32" spans="1:12" ht="25.5" customHeight="1" x14ac:dyDescent="0.2">
      <c r="A32" s="8">
        <v>12</v>
      </c>
      <c r="B32" s="29" t="s">
        <v>40</v>
      </c>
      <c r="C32" s="15">
        <v>6335</v>
      </c>
      <c r="D32" s="31"/>
      <c r="E32" s="27">
        <f t="shared" si="6"/>
        <v>6335</v>
      </c>
      <c r="F32" s="15">
        <v>-6335</v>
      </c>
      <c r="G32" s="31"/>
      <c r="H32" s="27">
        <f t="shared" si="1"/>
        <v>-6335</v>
      </c>
      <c r="I32" s="15">
        <f t="shared" si="2"/>
        <v>0</v>
      </c>
      <c r="J32" s="31">
        <f t="shared" si="3"/>
        <v>0</v>
      </c>
      <c r="K32" s="27">
        <f t="shared" si="4"/>
        <v>0</v>
      </c>
      <c r="L32" s="16" t="s">
        <v>15</v>
      </c>
    </row>
    <row r="33" spans="1:12" ht="25.5" customHeight="1" x14ac:dyDescent="0.2">
      <c r="A33" s="8">
        <v>13</v>
      </c>
      <c r="B33" s="29" t="s">
        <v>32</v>
      </c>
      <c r="C33" s="15"/>
      <c r="D33" s="31">
        <v>78441</v>
      </c>
      <c r="E33" s="27">
        <f t="shared" si="6"/>
        <v>78441</v>
      </c>
      <c r="F33" s="15"/>
      <c r="G33" s="31">
        <f>-50000-28441</f>
        <v>-78441</v>
      </c>
      <c r="H33" s="27">
        <f t="shared" si="1"/>
        <v>-78441</v>
      </c>
      <c r="I33" s="15">
        <f t="shared" si="2"/>
        <v>0</v>
      </c>
      <c r="J33" s="31">
        <f t="shared" si="3"/>
        <v>0</v>
      </c>
      <c r="K33" s="27">
        <f t="shared" si="4"/>
        <v>0</v>
      </c>
      <c r="L33" s="16" t="s">
        <v>15</v>
      </c>
    </row>
    <row r="34" spans="1:12" ht="25.5" customHeight="1" x14ac:dyDescent="0.2">
      <c r="A34" s="8">
        <v>14</v>
      </c>
      <c r="B34" s="29" t="s">
        <v>65</v>
      </c>
      <c r="C34" s="15"/>
      <c r="D34" s="31">
        <v>200000</v>
      </c>
      <c r="E34" s="27">
        <f t="shared" si="6"/>
        <v>200000</v>
      </c>
      <c r="F34" s="15"/>
      <c r="G34" s="31">
        <v>-165000</v>
      </c>
      <c r="H34" s="27">
        <f t="shared" si="1"/>
        <v>-165000</v>
      </c>
      <c r="I34" s="15">
        <f t="shared" si="2"/>
        <v>0</v>
      </c>
      <c r="J34" s="31">
        <f t="shared" si="3"/>
        <v>35000</v>
      </c>
      <c r="K34" s="27">
        <f t="shared" si="4"/>
        <v>35000</v>
      </c>
      <c r="L34" s="16" t="s">
        <v>15</v>
      </c>
    </row>
    <row r="35" spans="1:12" ht="25.5" customHeight="1" x14ac:dyDescent="0.2">
      <c r="A35" s="8">
        <v>15</v>
      </c>
      <c r="B35" s="29" t="s">
        <v>33</v>
      </c>
      <c r="C35" s="15"/>
      <c r="D35" s="31">
        <v>25400</v>
      </c>
      <c r="E35" s="27">
        <f t="shared" si="6"/>
        <v>25400</v>
      </c>
      <c r="F35" s="15"/>
      <c r="G35" s="31">
        <f>25400-40000-2540</f>
        <v>-17140</v>
      </c>
      <c r="H35" s="27">
        <f t="shared" si="1"/>
        <v>-17140</v>
      </c>
      <c r="I35" s="15">
        <f t="shared" si="2"/>
        <v>0</v>
      </c>
      <c r="J35" s="31">
        <f t="shared" si="3"/>
        <v>8260</v>
      </c>
      <c r="K35" s="27">
        <f t="shared" si="4"/>
        <v>8260</v>
      </c>
      <c r="L35" s="16" t="s">
        <v>15</v>
      </c>
    </row>
    <row r="36" spans="1:12" ht="25.5" customHeight="1" x14ac:dyDescent="0.2">
      <c r="A36" s="8">
        <v>16</v>
      </c>
      <c r="B36" s="29" t="s">
        <v>34</v>
      </c>
      <c r="C36" s="15"/>
      <c r="D36" s="31">
        <v>25400</v>
      </c>
      <c r="E36" s="27">
        <f t="shared" si="6"/>
        <v>25400</v>
      </c>
      <c r="F36" s="15"/>
      <c r="G36" s="31">
        <v>-25400</v>
      </c>
      <c r="H36" s="27">
        <f t="shared" si="1"/>
        <v>-25400</v>
      </c>
      <c r="I36" s="15">
        <f t="shared" si="2"/>
        <v>0</v>
      </c>
      <c r="J36" s="31">
        <f t="shared" si="3"/>
        <v>0</v>
      </c>
      <c r="K36" s="27">
        <f t="shared" si="4"/>
        <v>0</v>
      </c>
      <c r="L36" s="16" t="s">
        <v>15</v>
      </c>
    </row>
    <row r="37" spans="1:12" ht="25.5" customHeight="1" x14ac:dyDescent="0.2">
      <c r="A37" s="8">
        <v>17</v>
      </c>
      <c r="B37" s="29" t="s">
        <v>58</v>
      </c>
      <c r="C37" s="15"/>
      <c r="D37" s="31">
        <v>200000</v>
      </c>
      <c r="E37" s="27">
        <f t="shared" si="6"/>
        <v>200000</v>
      </c>
      <c r="F37" s="15"/>
      <c r="G37" s="31">
        <f>-50000-150000</f>
        <v>-200000</v>
      </c>
      <c r="H37" s="27">
        <f t="shared" si="1"/>
        <v>-200000</v>
      </c>
      <c r="I37" s="15">
        <f t="shared" si="2"/>
        <v>0</v>
      </c>
      <c r="J37" s="31">
        <f t="shared" si="3"/>
        <v>0</v>
      </c>
      <c r="K37" s="27">
        <f t="shared" si="4"/>
        <v>0</v>
      </c>
      <c r="L37" s="16" t="s">
        <v>15</v>
      </c>
    </row>
    <row r="38" spans="1:12" ht="25.5" customHeight="1" x14ac:dyDescent="0.2">
      <c r="A38" s="8">
        <v>18</v>
      </c>
      <c r="B38" s="29" t="s">
        <v>41</v>
      </c>
      <c r="C38" s="15"/>
      <c r="D38" s="31">
        <v>1058806</v>
      </c>
      <c r="E38" s="27">
        <f t="shared" si="6"/>
        <v>1058806</v>
      </c>
      <c r="F38" s="15"/>
      <c r="G38" s="31">
        <f>-121696-250000-429789-13638</f>
        <v>-815123</v>
      </c>
      <c r="H38" s="27">
        <f t="shared" si="1"/>
        <v>-815123</v>
      </c>
      <c r="I38" s="15">
        <f t="shared" si="2"/>
        <v>0</v>
      </c>
      <c r="J38" s="31">
        <f t="shared" si="3"/>
        <v>243683</v>
      </c>
      <c r="K38" s="27">
        <f t="shared" si="4"/>
        <v>243683</v>
      </c>
      <c r="L38" s="16" t="s">
        <v>15</v>
      </c>
    </row>
    <row r="39" spans="1:12" ht="26.25" customHeight="1" x14ac:dyDescent="0.2">
      <c r="A39" s="8">
        <v>19</v>
      </c>
      <c r="B39" s="29" t="s">
        <v>78</v>
      </c>
      <c r="C39" s="15">
        <v>275000</v>
      </c>
      <c r="D39" s="31"/>
      <c r="E39" s="27">
        <f t="shared" si="6"/>
        <v>275000</v>
      </c>
      <c r="F39" s="15">
        <f>-49171-68030-75000-82799</f>
        <v>-275000</v>
      </c>
      <c r="G39" s="31"/>
      <c r="H39" s="27">
        <f t="shared" si="1"/>
        <v>-275000</v>
      </c>
      <c r="I39" s="15">
        <f t="shared" si="2"/>
        <v>0</v>
      </c>
      <c r="J39" s="31">
        <f t="shared" si="3"/>
        <v>0</v>
      </c>
      <c r="K39" s="27">
        <f t="shared" si="4"/>
        <v>0</v>
      </c>
      <c r="L39" s="16" t="s">
        <v>15</v>
      </c>
    </row>
    <row r="40" spans="1:12" ht="50.25" customHeight="1" x14ac:dyDescent="0.2">
      <c r="A40" s="8">
        <v>20</v>
      </c>
      <c r="B40" s="29" t="s">
        <v>79</v>
      </c>
      <c r="C40" s="15">
        <v>121665</v>
      </c>
      <c r="D40" s="31"/>
      <c r="E40" s="27">
        <f t="shared" si="6"/>
        <v>121665</v>
      </c>
      <c r="F40" s="15">
        <v>-121665</v>
      </c>
      <c r="G40" s="31"/>
      <c r="H40" s="27">
        <f t="shared" si="1"/>
        <v>-121665</v>
      </c>
      <c r="I40" s="15">
        <f t="shared" si="2"/>
        <v>0</v>
      </c>
      <c r="J40" s="31">
        <f t="shared" si="3"/>
        <v>0</v>
      </c>
      <c r="K40" s="27">
        <f t="shared" si="4"/>
        <v>0</v>
      </c>
      <c r="L40" s="16" t="s">
        <v>15</v>
      </c>
    </row>
    <row r="41" spans="1:12" ht="36.75" customHeight="1" x14ac:dyDescent="0.2">
      <c r="A41" s="8">
        <v>21</v>
      </c>
      <c r="B41" s="29" t="s">
        <v>88</v>
      </c>
      <c r="C41" s="15"/>
      <c r="D41" s="31"/>
      <c r="E41" s="27">
        <f t="shared" si="6"/>
        <v>0</v>
      </c>
      <c r="F41" s="15">
        <f>30016-96+10969+10414-51303+10036-10036</f>
        <v>0</v>
      </c>
      <c r="G41" s="31"/>
      <c r="H41" s="27">
        <f t="shared" si="1"/>
        <v>0</v>
      </c>
      <c r="I41" s="15">
        <f t="shared" ref="I41:I47" si="7">C41+F41</f>
        <v>0</v>
      </c>
      <c r="J41" s="31">
        <f t="shared" ref="J41:J47" si="8">D41+G41</f>
        <v>0</v>
      </c>
      <c r="K41" s="27">
        <f t="shared" ref="K41:K42" si="9">SUM(I41:J41)</f>
        <v>0</v>
      </c>
      <c r="L41" s="16" t="s">
        <v>15</v>
      </c>
    </row>
    <row r="42" spans="1:12" ht="36.75" customHeight="1" x14ac:dyDescent="0.2">
      <c r="A42" s="8">
        <v>22</v>
      </c>
      <c r="B42" s="29" t="s">
        <v>89</v>
      </c>
      <c r="C42" s="15"/>
      <c r="D42" s="31"/>
      <c r="E42" s="27">
        <f t="shared" si="6"/>
        <v>0</v>
      </c>
      <c r="F42" s="15">
        <f>1121-245+195+216-1287+314-314</f>
        <v>0</v>
      </c>
      <c r="G42" s="31"/>
      <c r="H42" s="27">
        <f t="shared" si="1"/>
        <v>0</v>
      </c>
      <c r="I42" s="15">
        <f t="shared" si="7"/>
        <v>0</v>
      </c>
      <c r="J42" s="31">
        <f t="shared" si="8"/>
        <v>0</v>
      </c>
      <c r="K42" s="27">
        <f t="shared" si="9"/>
        <v>0</v>
      </c>
      <c r="L42" s="16" t="s">
        <v>15</v>
      </c>
    </row>
    <row r="43" spans="1:12" ht="36.75" customHeight="1" x14ac:dyDescent="0.2">
      <c r="A43" s="8">
        <v>23</v>
      </c>
      <c r="B43" s="29" t="s">
        <v>95</v>
      </c>
      <c r="C43" s="15"/>
      <c r="D43" s="31"/>
      <c r="E43" s="27">
        <f t="shared" ref="E43:E47" si="10">SUM(C43:D43)</f>
        <v>0</v>
      </c>
      <c r="F43" s="15">
        <f>9383+1877+1877+1877-15014</f>
        <v>0</v>
      </c>
      <c r="G43" s="31"/>
      <c r="H43" s="27">
        <f t="shared" ref="H43:H47" si="11">SUM(F43:G43)</f>
        <v>0</v>
      </c>
      <c r="I43" s="15">
        <f t="shared" si="7"/>
        <v>0</v>
      </c>
      <c r="J43" s="31">
        <f t="shared" si="8"/>
        <v>0</v>
      </c>
      <c r="K43" s="27">
        <f t="shared" ref="K43" si="12">SUM(I43:J43)</f>
        <v>0</v>
      </c>
      <c r="L43" s="16" t="s">
        <v>15</v>
      </c>
    </row>
    <row r="44" spans="1:12" ht="36.75" customHeight="1" x14ac:dyDescent="0.2">
      <c r="A44" s="8">
        <v>24</v>
      </c>
      <c r="B44" s="29" t="s">
        <v>96</v>
      </c>
      <c r="C44" s="15"/>
      <c r="D44" s="31"/>
      <c r="E44" s="27">
        <f t="shared" si="10"/>
        <v>0</v>
      </c>
      <c r="F44" s="15">
        <f>7001-7001</f>
        <v>0</v>
      </c>
      <c r="G44" s="31"/>
      <c r="H44" s="27">
        <f t="shared" si="11"/>
        <v>0</v>
      </c>
      <c r="I44" s="15">
        <f t="shared" si="7"/>
        <v>0</v>
      </c>
      <c r="J44" s="31">
        <f t="shared" si="8"/>
        <v>0</v>
      </c>
      <c r="K44" s="27">
        <f t="shared" ref="K44:K46" si="13">SUM(I44:J44)</f>
        <v>0</v>
      </c>
      <c r="L44" s="16" t="s">
        <v>15</v>
      </c>
    </row>
    <row r="45" spans="1:12" ht="36.75" customHeight="1" x14ac:dyDescent="0.2">
      <c r="A45" s="8">
        <v>25</v>
      </c>
      <c r="B45" s="29" t="s">
        <v>97</v>
      </c>
      <c r="C45" s="15"/>
      <c r="D45" s="31"/>
      <c r="E45" s="27">
        <f t="shared" si="10"/>
        <v>0</v>
      </c>
      <c r="F45" s="15">
        <f>7317+7317+7317+7317-29268</f>
        <v>0</v>
      </c>
      <c r="G45" s="31"/>
      <c r="H45" s="27">
        <f t="shared" si="11"/>
        <v>0</v>
      </c>
      <c r="I45" s="15">
        <f t="shared" si="7"/>
        <v>0</v>
      </c>
      <c r="J45" s="31">
        <f t="shared" si="8"/>
        <v>0</v>
      </c>
      <c r="K45" s="27">
        <f t="shared" si="13"/>
        <v>0</v>
      </c>
      <c r="L45" s="16" t="s">
        <v>15</v>
      </c>
    </row>
    <row r="46" spans="1:12" ht="36.75" customHeight="1" x14ac:dyDescent="0.2">
      <c r="A46" s="8">
        <v>26</v>
      </c>
      <c r="B46" s="29" t="s">
        <v>98</v>
      </c>
      <c r="C46" s="15"/>
      <c r="D46" s="31"/>
      <c r="E46" s="27">
        <f t="shared" si="10"/>
        <v>0</v>
      </c>
      <c r="F46" s="15">
        <f>46964+9393-24716+9393+9393-50427</f>
        <v>0</v>
      </c>
      <c r="G46" s="31"/>
      <c r="H46" s="27">
        <f t="shared" si="11"/>
        <v>0</v>
      </c>
      <c r="I46" s="15">
        <f t="shared" si="7"/>
        <v>0</v>
      </c>
      <c r="J46" s="31">
        <f t="shared" si="8"/>
        <v>0</v>
      </c>
      <c r="K46" s="27">
        <f t="shared" si="13"/>
        <v>0</v>
      </c>
      <c r="L46" s="16" t="s">
        <v>15</v>
      </c>
    </row>
    <row r="47" spans="1:12" ht="36.75" customHeight="1" x14ac:dyDescent="0.2">
      <c r="A47" s="8">
        <v>27</v>
      </c>
      <c r="B47" s="29" t="s">
        <v>99</v>
      </c>
      <c r="C47" s="15"/>
      <c r="D47" s="31"/>
      <c r="E47" s="27">
        <f t="shared" si="10"/>
        <v>0</v>
      </c>
      <c r="F47" s="15">
        <v>433</v>
      </c>
      <c r="G47" s="31"/>
      <c r="H47" s="27">
        <f t="shared" si="11"/>
        <v>433</v>
      </c>
      <c r="I47" s="15">
        <f t="shared" si="7"/>
        <v>433</v>
      </c>
      <c r="J47" s="31">
        <f t="shared" si="8"/>
        <v>0</v>
      </c>
      <c r="K47" s="27">
        <f t="shared" ref="K47" si="14">SUM(I47:J47)</f>
        <v>433</v>
      </c>
      <c r="L47" s="16" t="s">
        <v>15</v>
      </c>
    </row>
    <row r="48" spans="1:12" ht="36.75" customHeight="1" thickBot="1" x14ac:dyDescent="0.25">
      <c r="A48" s="8">
        <v>28</v>
      </c>
      <c r="B48" s="29" t="s">
        <v>94</v>
      </c>
      <c r="C48" s="34"/>
      <c r="D48" s="31"/>
      <c r="E48" s="27">
        <f t="shared" si="6"/>
        <v>0</v>
      </c>
      <c r="F48" s="68"/>
      <c r="G48" s="66">
        <f>1456251-154885+1089163</f>
        <v>2390529</v>
      </c>
      <c r="H48" s="27">
        <f t="shared" si="1"/>
        <v>2390529</v>
      </c>
      <c r="I48" s="15">
        <f t="shared" ref="I48" si="15">C48+F48</f>
        <v>0</v>
      </c>
      <c r="J48" s="31">
        <f t="shared" ref="J48" si="16">D48+G48</f>
        <v>2390529</v>
      </c>
      <c r="K48" s="27">
        <f t="shared" ref="K48" si="17">SUM(I48:J48)</f>
        <v>2390529</v>
      </c>
      <c r="L48" s="16" t="s">
        <v>15</v>
      </c>
    </row>
    <row r="49" spans="1:15" s="24" customFormat="1" ht="22.5" customHeight="1" thickBot="1" x14ac:dyDescent="0.25">
      <c r="A49" s="18">
        <v>7201</v>
      </c>
      <c r="B49" s="19" t="s">
        <v>100</v>
      </c>
      <c r="C49" s="20">
        <f>SUM(C20:C48)</f>
        <v>426092</v>
      </c>
      <c r="D49" s="21">
        <f>SUM(D20:D48)</f>
        <v>2233496</v>
      </c>
      <c r="E49" s="22">
        <f>SUM(C49:D49)</f>
        <v>2659588</v>
      </c>
      <c r="F49" s="20">
        <f>SUM(F20:F48)</f>
        <v>-422410</v>
      </c>
      <c r="G49" s="21">
        <f>SUM(G20:G48)</f>
        <v>591721</v>
      </c>
      <c r="H49" s="22">
        <f>SUM(F49:G49)</f>
        <v>169311</v>
      </c>
      <c r="I49" s="20">
        <f t="shared" si="2"/>
        <v>3682</v>
      </c>
      <c r="J49" s="21">
        <f>D49+G49</f>
        <v>2825217</v>
      </c>
      <c r="K49" s="22">
        <f t="shared" si="4"/>
        <v>2828899</v>
      </c>
      <c r="L49" s="23"/>
    </row>
    <row r="50" spans="1:15" x14ac:dyDescent="0.2">
      <c r="A50" s="8"/>
      <c r="B50" s="29"/>
      <c r="C50" s="39"/>
      <c r="D50" s="31"/>
      <c r="E50" s="27"/>
      <c r="F50" s="39"/>
      <c r="G50" s="31"/>
      <c r="H50" s="27"/>
      <c r="I50" s="39"/>
      <c r="J50" s="31"/>
      <c r="K50" s="27"/>
      <c r="L50" s="13"/>
    </row>
    <row r="51" spans="1:15" ht="25.5" customHeight="1" x14ac:dyDescent="0.2">
      <c r="A51" s="9">
        <v>7203</v>
      </c>
      <c r="B51" s="40" t="s">
        <v>42</v>
      </c>
      <c r="C51" s="25"/>
      <c r="D51" s="26"/>
      <c r="E51" s="27"/>
      <c r="F51" s="25"/>
      <c r="G51" s="26"/>
      <c r="H51" s="27"/>
      <c r="I51" s="25"/>
      <c r="J51" s="26"/>
      <c r="K51" s="27"/>
      <c r="L51" s="13"/>
    </row>
    <row r="52" spans="1:15" ht="25.5" customHeight="1" x14ac:dyDescent="0.2">
      <c r="A52" s="8">
        <v>1</v>
      </c>
      <c r="B52" s="29" t="s">
        <v>81</v>
      </c>
      <c r="C52" s="15"/>
      <c r="D52" s="31">
        <v>50000</v>
      </c>
      <c r="E52" s="27">
        <f t="shared" ref="E52:E55" si="18">SUM(C52:D52)</f>
        <v>50000</v>
      </c>
      <c r="F52" s="15"/>
      <c r="G52" s="31">
        <v>-21574</v>
      </c>
      <c r="H52" s="27">
        <f t="shared" ref="H52:H56" si="19">SUM(F52:G52)</f>
        <v>-21574</v>
      </c>
      <c r="I52" s="15">
        <f t="shared" ref="I52:I56" si="20">C52+F52</f>
        <v>0</v>
      </c>
      <c r="J52" s="31">
        <f t="shared" ref="J52:J56" si="21">D52+G52</f>
        <v>28426</v>
      </c>
      <c r="K52" s="27">
        <f t="shared" ref="K52:K56" si="22">SUM(I52:J52)</f>
        <v>28426</v>
      </c>
      <c r="L52" s="16" t="s">
        <v>15</v>
      </c>
    </row>
    <row r="53" spans="1:15" ht="25.5" customHeight="1" x14ac:dyDescent="0.2">
      <c r="A53" s="8">
        <v>2</v>
      </c>
      <c r="B53" s="29" t="s">
        <v>43</v>
      </c>
      <c r="C53" s="15"/>
      <c r="D53" s="31">
        <v>60000</v>
      </c>
      <c r="E53" s="27">
        <f t="shared" si="18"/>
        <v>60000</v>
      </c>
      <c r="F53" s="15"/>
      <c r="G53" s="31">
        <v>-12762</v>
      </c>
      <c r="H53" s="27">
        <f t="shared" si="19"/>
        <v>-12762</v>
      </c>
      <c r="I53" s="15">
        <f t="shared" si="20"/>
        <v>0</v>
      </c>
      <c r="J53" s="31">
        <f t="shared" si="21"/>
        <v>47238</v>
      </c>
      <c r="K53" s="27">
        <f t="shared" si="22"/>
        <v>47238</v>
      </c>
      <c r="L53" s="16" t="s">
        <v>15</v>
      </c>
    </row>
    <row r="54" spans="1:15" ht="38.25" thickBot="1" x14ac:dyDescent="0.25">
      <c r="A54" s="8">
        <v>3</v>
      </c>
      <c r="B54" s="29" t="s">
        <v>61</v>
      </c>
      <c r="C54" s="15"/>
      <c r="D54" s="31">
        <v>120000</v>
      </c>
      <c r="E54" s="27">
        <f t="shared" si="18"/>
        <v>120000</v>
      </c>
      <c r="F54" s="15"/>
      <c r="G54" s="31"/>
      <c r="H54" s="27">
        <f t="shared" si="19"/>
        <v>0</v>
      </c>
      <c r="I54" s="15">
        <f t="shared" si="20"/>
        <v>0</v>
      </c>
      <c r="J54" s="31">
        <f t="shared" si="21"/>
        <v>120000</v>
      </c>
      <c r="K54" s="27">
        <f t="shared" si="22"/>
        <v>120000</v>
      </c>
      <c r="L54" s="16" t="s">
        <v>15</v>
      </c>
    </row>
    <row r="55" spans="1:15" s="24" customFormat="1" ht="22.5" customHeight="1" thickBot="1" x14ac:dyDescent="0.25">
      <c r="A55" s="18">
        <v>7203</v>
      </c>
      <c r="B55" s="19" t="s">
        <v>57</v>
      </c>
      <c r="C55" s="41">
        <f>SUM(C52:C54)</f>
        <v>0</v>
      </c>
      <c r="D55" s="42">
        <f>SUM(D52:D54)</f>
        <v>230000</v>
      </c>
      <c r="E55" s="43">
        <f t="shared" si="18"/>
        <v>230000</v>
      </c>
      <c r="F55" s="41">
        <f>SUM(F52:F54)</f>
        <v>0</v>
      </c>
      <c r="G55" s="42">
        <f>SUM(G52:G54)</f>
        <v>-34336</v>
      </c>
      <c r="H55" s="43">
        <f t="shared" si="19"/>
        <v>-34336</v>
      </c>
      <c r="I55" s="41">
        <f t="shared" si="20"/>
        <v>0</v>
      </c>
      <c r="J55" s="42">
        <f t="shared" si="21"/>
        <v>195664</v>
      </c>
      <c r="K55" s="43">
        <f t="shared" si="22"/>
        <v>195664</v>
      </c>
      <c r="L55" s="23"/>
    </row>
    <row r="56" spans="1:15" s="47" customFormat="1" ht="38.25" thickBot="1" x14ac:dyDescent="0.25">
      <c r="A56" s="44">
        <v>7200</v>
      </c>
      <c r="B56" s="45" t="s">
        <v>25</v>
      </c>
      <c r="C56" s="46">
        <f>C49+C55</f>
        <v>426092</v>
      </c>
      <c r="D56" s="21">
        <f>D49+D55</f>
        <v>2463496</v>
      </c>
      <c r="E56" s="22">
        <f>SUM(C56:D56)</f>
        <v>2889588</v>
      </c>
      <c r="F56" s="46">
        <f>F49+F55</f>
        <v>-422410</v>
      </c>
      <c r="G56" s="21">
        <f>G49+G55</f>
        <v>557385</v>
      </c>
      <c r="H56" s="22">
        <f t="shared" si="19"/>
        <v>134975</v>
      </c>
      <c r="I56" s="46">
        <f t="shared" si="20"/>
        <v>3682</v>
      </c>
      <c r="J56" s="21">
        <f t="shared" si="21"/>
        <v>3020881</v>
      </c>
      <c r="K56" s="22">
        <f t="shared" si="22"/>
        <v>3024563</v>
      </c>
      <c r="L56" s="23"/>
    </row>
    <row r="57" spans="1:15" x14ac:dyDescent="0.2">
      <c r="A57" s="8"/>
      <c r="B57" s="29"/>
      <c r="C57" s="39"/>
      <c r="D57" s="31"/>
      <c r="E57" s="27"/>
      <c r="F57" s="39"/>
      <c r="G57" s="31"/>
      <c r="H57" s="27"/>
      <c r="I57" s="39"/>
      <c r="J57" s="31"/>
      <c r="K57" s="27"/>
      <c r="L57" s="13"/>
    </row>
    <row r="58" spans="1:15" s="48" customFormat="1" x14ac:dyDescent="0.2">
      <c r="A58" s="9">
        <v>7302</v>
      </c>
      <c r="B58" s="40" t="s">
        <v>4</v>
      </c>
      <c r="C58" s="17"/>
      <c r="D58" s="26"/>
      <c r="E58" s="27"/>
      <c r="F58" s="17"/>
      <c r="G58" s="26"/>
      <c r="H58" s="27"/>
      <c r="I58" s="17"/>
      <c r="J58" s="26"/>
      <c r="K58" s="27"/>
      <c r="L58" s="13"/>
    </row>
    <row r="59" spans="1:15" ht="25.5" customHeight="1" thickBot="1" x14ac:dyDescent="0.25">
      <c r="A59" s="32">
        <v>1</v>
      </c>
      <c r="B59" s="33" t="s">
        <v>80</v>
      </c>
      <c r="C59" s="34">
        <v>66500</v>
      </c>
      <c r="D59" s="35"/>
      <c r="E59" s="36">
        <f>SUM(C59:D59)</f>
        <v>66500</v>
      </c>
      <c r="F59" s="34">
        <f>-40000-20600</f>
        <v>-60600</v>
      </c>
      <c r="G59" s="35"/>
      <c r="H59" s="36">
        <f t="shared" ref="H59:H65" si="23">SUM(F59:G59)</f>
        <v>-60600</v>
      </c>
      <c r="I59" s="34">
        <f t="shared" ref="I59:I65" si="24">C59+F59</f>
        <v>5900</v>
      </c>
      <c r="J59" s="35">
        <f t="shared" ref="J59:J65" si="25">D59+G59</f>
        <v>0</v>
      </c>
      <c r="K59" s="36">
        <f t="shared" ref="K59:K65" si="26">SUM(I59:J59)</f>
        <v>5900</v>
      </c>
      <c r="L59" s="37" t="s">
        <v>15</v>
      </c>
      <c r="M59" s="38"/>
      <c r="N59" s="38"/>
    </row>
    <row r="60" spans="1:15" ht="25.5" customHeight="1" x14ac:dyDescent="0.2">
      <c r="A60" s="8">
        <v>2</v>
      </c>
      <c r="B60" s="29" t="s">
        <v>70</v>
      </c>
      <c r="C60" s="15">
        <v>1000</v>
      </c>
      <c r="D60" s="31"/>
      <c r="E60" s="27">
        <f>SUM(C60:D60)</f>
        <v>1000</v>
      </c>
      <c r="F60" s="15"/>
      <c r="G60" s="31"/>
      <c r="H60" s="27">
        <f t="shared" si="23"/>
        <v>0</v>
      </c>
      <c r="I60" s="15">
        <f t="shared" si="24"/>
        <v>1000</v>
      </c>
      <c r="J60" s="31">
        <f t="shared" si="25"/>
        <v>0</v>
      </c>
      <c r="K60" s="27">
        <f t="shared" si="26"/>
        <v>1000</v>
      </c>
      <c r="L60" s="16" t="s">
        <v>15</v>
      </c>
    </row>
    <row r="61" spans="1:15" ht="25.5" customHeight="1" x14ac:dyDescent="0.2">
      <c r="A61" s="8">
        <v>3</v>
      </c>
      <c r="B61" s="29" t="s">
        <v>6</v>
      </c>
      <c r="C61" s="15">
        <v>3300</v>
      </c>
      <c r="D61" s="31"/>
      <c r="E61" s="27">
        <f t="shared" ref="E61:E63" si="27">SUM(C61:D61)</f>
        <v>3300</v>
      </c>
      <c r="F61" s="15">
        <v>-3300</v>
      </c>
      <c r="G61" s="31"/>
      <c r="H61" s="27">
        <f t="shared" si="23"/>
        <v>-3300</v>
      </c>
      <c r="I61" s="15">
        <f t="shared" si="24"/>
        <v>0</v>
      </c>
      <c r="J61" s="31">
        <f t="shared" si="25"/>
        <v>0</v>
      </c>
      <c r="K61" s="27">
        <f t="shared" si="26"/>
        <v>0</v>
      </c>
      <c r="L61" s="16" t="s">
        <v>15</v>
      </c>
    </row>
    <row r="62" spans="1:15" ht="25.5" customHeight="1" x14ac:dyDescent="0.2">
      <c r="A62" s="8">
        <v>4</v>
      </c>
      <c r="B62" s="29" t="s">
        <v>7</v>
      </c>
      <c r="C62" s="15"/>
      <c r="D62" s="31">
        <v>30000</v>
      </c>
      <c r="E62" s="27">
        <f t="shared" si="27"/>
        <v>30000</v>
      </c>
      <c r="F62" s="15"/>
      <c r="G62" s="31">
        <f>-20000-10000</f>
        <v>-30000</v>
      </c>
      <c r="H62" s="27">
        <f t="shared" si="23"/>
        <v>-30000</v>
      </c>
      <c r="I62" s="15">
        <f t="shared" si="24"/>
        <v>0</v>
      </c>
      <c r="J62" s="31">
        <f t="shared" si="25"/>
        <v>0</v>
      </c>
      <c r="K62" s="27">
        <f t="shared" si="26"/>
        <v>0</v>
      </c>
      <c r="L62" s="16" t="s">
        <v>15</v>
      </c>
      <c r="N62" s="1">
        <v>11250</v>
      </c>
      <c r="O62" s="1" t="s">
        <v>66</v>
      </c>
    </row>
    <row r="63" spans="1:15" ht="25.5" customHeight="1" x14ac:dyDescent="0.2">
      <c r="A63" s="8">
        <v>5</v>
      </c>
      <c r="B63" s="29" t="s">
        <v>27</v>
      </c>
      <c r="C63" s="15"/>
      <c r="D63" s="31">
        <v>6000</v>
      </c>
      <c r="E63" s="27">
        <f t="shared" si="27"/>
        <v>6000</v>
      </c>
      <c r="F63" s="15"/>
      <c r="G63" s="31">
        <v>-5886</v>
      </c>
      <c r="H63" s="27">
        <f t="shared" si="23"/>
        <v>-5886</v>
      </c>
      <c r="I63" s="15">
        <f t="shared" si="24"/>
        <v>0</v>
      </c>
      <c r="J63" s="31">
        <f t="shared" si="25"/>
        <v>114</v>
      </c>
      <c r="K63" s="27">
        <f t="shared" si="26"/>
        <v>114</v>
      </c>
      <c r="L63" s="16" t="s">
        <v>15</v>
      </c>
      <c r="N63" s="1">
        <v>5000</v>
      </c>
      <c r="O63" s="1" t="s">
        <v>67</v>
      </c>
    </row>
    <row r="64" spans="1:15" ht="25.5" customHeight="1" thickBot="1" x14ac:dyDescent="0.25">
      <c r="A64" s="8">
        <v>6</v>
      </c>
      <c r="B64" s="29" t="s">
        <v>101</v>
      </c>
      <c r="C64" s="67"/>
      <c r="D64" s="66"/>
      <c r="E64" s="27">
        <f t="shared" ref="E64" si="28">SUM(C64:D64)</f>
        <v>0</v>
      </c>
      <c r="F64" s="67">
        <f>6523-4800</f>
        <v>1723</v>
      </c>
      <c r="G64" s="66"/>
      <c r="H64" s="27">
        <f t="shared" ref="H64" si="29">SUM(F64:G64)</f>
        <v>1723</v>
      </c>
      <c r="I64" s="67">
        <f t="shared" si="24"/>
        <v>1723</v>
      </c>
      <c r="J64" s="66">
        <f t="shared" si="25"/>
        <v>0</v>
      </c>
      <c r="K64" s="27">
        <f t="shared" ref="K64" si="30">SUM(I64:J64)</f>
        <v>1723</v>
      </c>
      <c r="L64" s="16" t="s">
        <v>15</v>
      </c>
    </row>
    <row r="65" spans="1:14" s="24" customFormat="1" ht="22.5" customHeight="1" thickBot="1" x14ac:dyDescent="0.25">
      <c r="A65" s="18">
        <v>7302</v>
      </c>
      <c r="B65" s="19" t="s">
        <v>102</v>
      </c>
      <c r="C65" s="20">
        <f>SUM(C59:C64)</f>
        <v>70800</v>
      </c>
      <c r="D65" s="20">
        <f>SUM(D59:D64)</f>
        <v>36000</v>
      </c>
      <c r="E65" s="43">
        <f>SUM(C65:D65)</f>
        <v>106800</v>
      </c>
      <c r="F65" s="20">
        <f>SUM(F59:F64)</f>
        <v>-62177</v>
      </c>
      <c r="G65" s="49">
        <f>SUM(G59:G64)</f>
        <v>-35886</v>
      </c>
      <c r="H65" s="43">
        <f t="shared" si="23"/>
        <v>-98063</v>
      </c>
      <c r="I65" s="20">
        <f t="shared" si="24"/>
        <v>8623</v>
      </c>
      <c r="J65" s="49">
        <f t="shared" si="25"/>
        <v>114</v>
      </c>
      <c r="K65" s="43">
        <f t="shared" si="26"/>
        <v>8737</v>
      </c>
      <c r="L65" s="23"/>
    </row>
    <row r="66" spans="1:14" s="48" customFormat="1" x14ac:dyDescent="0.2">
      <c r="A66" s="8"/>
      <c r="B66" s="50"/>
      <c r="C66" s="30"/>
      <c r="D66" s="26"/>
      <c r="E66" s="27"/>
      <c r="F66" s="30"/>
      <c r="G66" s="26"/>
      <c r="H66" s="27"/>
      <c r="I66" s="30"/>
      <c r="J66" s="26"/>
      <c r="K66" s="27"/>
      <c r="L66" s="13"/>
    </row>
    <row r="67" spans="1:14" s="48" customFormat="1" x14ac:dyDescent="0.2">
      <c r="A67" s="9">
        <v>7303</v>
      </c>
      <c r="B67" s="40" t="s">
        <v>5</v>
      </c>
      <c r="C67" s="17"/>
      <c r="D67" s="26"/>
      <c r="E67" s="27"/>
      <c r="F67" s="17"/>
      <c r="G67" s="26"/>
      <c r="H67" s="27"/>
      <c r="I67" s="17"/>
      <c r="J67" s="26"/>
      <c r="K67" s="27"/>
      <c r="L67" s="13"/>
    </row>
    <row r="68" spans="1:14" ht="25.5" customHeight="1" x14ac:dyDescent="0.2">
      <c r="A68" s="8">
        <v>1</v>
      </c>
      <c r="B68" s="29" t="s">
        <v>8</v>
      </c>
      <c r="C68" s="15">
        <v>7000</v>
      </c>
      <c r="D68" s="31"/>
      <c r="E68" s="27">
        <f t="shared" ref="E68:E71" si="31">SUM(C68:D68)</f>
        <v>7000</v>
      </c>
      <c r="F68" s="15">
        <f>-4077-2923+700</f>
        <v>-6300</v>
      </c>
      <c r="G68" s="31"/>
      <c r="H68" s="27">
        <f t="shared" ref="H68:H71" si="32">SUM(F68:G68)</f>
        <v>-6300</v>
      </c>
      <c r="I68" s="15">
        <f t="shared" ref="I68:I71" si="33">C68+F68</f>
        <v>700</v>
      </c>
      <c r="J68" s="31">
        <f t="shared" ref="J68:J71" si="34">D68+G68</f>
        <v>0</v>
      </c>
      <c r="K68" s="27">
        <f t="shared" ref="K68:K71" si="35">SUM(I68:J68)</f>
        <v>700</v>
      </c>
      <c r="L68" s="16" t="s">
        <v>15</v>
      </c>
    </row>
    <row r="69" spans="1:14" ht="25.5" customHeight="1" x14ac:dyDescent="0.2">
      <c r="A69" s="8">
        <v>2</v>
      </c>
      <c r="B69" s="29" t="s">
        <v>44</v>
      </c>
      <c r="C69" s="15">
        <v>5000</v>
      </c>
      <c r="D69" s="31"/>
      <c r="E69" s="27">
        <f t="shared" si="31"/>
        <v>5000</v>
      </c>
      <c r="F69" s="15">
        <v>-2420</v>
      </c>
      <c r="G69" s="31"/>
      <c r="H69" s="27">
        <f t="shared" si="32"/>
        <v>-2420</v>
      </c>
      <c r="I69" s="15">
        <f t="shared" si="33"/>
        <v>2580</v>
      </c>
      <c r="J69" s="31">
        <f t="shared" si="34"/>
        <v>0</v>
      </c>
      <c r="K69" s="27">
        <f t="shared" si="35"/>
        <v>2580</v>
      </c>
      <c r="L69" s="16" t="s">
        <v>15</v>
      </c>
    </row>
    <row r="70" spans="1:14" ht="25.5" customHeight="1" thickBot="1" x14ac:dyDescent="0.25">
      <c r="A70" s="8">
        <v>3</v>
      </c>
      <c r="B70" s="29" t="s">
        <v>91</v>
      </c>
      <c r="C70" s="67"/>
      <c r="D70" s="66"/>
      <c r="E70" s="27"/>
      <c r="F70" s="34">
        <f>3000-1100</f>
        <v>1900</v>
      </c>
      <c r="G70" s="31"/>
      <c r="H70" s="27">
        <f t="shared" si="32"/>
        <v>1900</v>
      </c>
      <c r="I70" s="67">
        <f t="shared" ref="I70" si="36">C70+F70</f>
        <v>1900</v>
      </c>
      <c r="J70" s="66">
        <f t="shared" ref="J70" si="37">D70+G70</f>
        <v>0</v>
      </c>
      <c r="K70" s="27">
        <f t="shared" ref="K70" si="38">SUM(I70:J70)</f>
        <v>1900</v>
      </c>
      <c r="L70" s="16" t="s">
        <v>15</v>
      </c>
    </row>
    <row r="71" spans="1:14" s="24" customFormat="1" ht="22.5" customHeight="1" thickBot="1" x14ac:dyDescent="0.25">
      <c r="A71" s="18">
        <v>7303</v>
      </c>
      <c r="B71" s="19" t="s">
        <v>90</v>
      </c>
      <c r="C71" s="20">
        <f>SUM(C68:C69)</f>
        <v>12000</v>
      </c>
      <c r="D71" s="21">
        <f>SUM(D68:D69)</f>
        <v>0</v>
      </c>
      <c r="E71" s="22">
        <f t="shared" si="31"/>
        <v>12000</v>
      </c>
      <c r="F71" s="20">
        <f>SUM(F68:F70)</f>
        <v>-6820</v>
      </c>
      <c r="G71" s="21">
        <f>SUM(G68:G70)</f>
        <v>0</v>
      </c>
      <c r="H71" s="22">
        <f t="shared" si="32"/>
        <v>-6820</v>
      </c>
      <c r="I71" s="20">
        <f t="shared" si="33"/>
        <v>5180</v>
      </c>
      <c r="J71" s="21">
        <f t="shared" si="34"/>
        <v>0</v>
      </c>
      <c r="K71" s="22">
        <f t="shared" si="35"/>
        <v>5180</v>
      </c>
      <c r="L71" s="23"/>
    </row>
    <row r="72" spans="1:14" ht="25.5" customHeight="1" thickBot="1" x14ac:dyDescent="0.25">
      <c r="A72" s="32"/>
      <c r="B72" s="33"/>
      <c r="C72" s="34"/>
      <c r="D72" s="35"/>
      <c r="E72" s="36"/>
      <c r="F72" s="34"/>
      <c r="G72" s="35"/>
      <c r="H72" s="36"/>
      <c r="I72" s="34"/>
      <c r="J72" s="35"/>
      <c r="K72" s="36"/>
      <c r="L72" s="37"/>
      <c r="M72" s="38"/>
    </row>
    <row r="73" spans="1:14" ht="19.5" thickBot="1" x14ac:dyDescent="0.25">
      <c r="A73" s="51">
        <v>7305</v>
      </c>
      <c r="B73" s="52" t="s">
        <v>9</v>
      </c>
      <c r="C73" s="53"/>
      <c r="D73" s="54"/>
      <c r="E73" s="36"/>
      <c r="F73" s="53"/>
      <c r="G73" s="54"/>
      <c r="H73" s="36"/>
      <c r="I73" s="53"/>
      <c r="J73" s="54"/>
      <c r="K73" s="36"/>
      <c r="L73" s="55"/>
      <c r="M73" s="38"/>
      <c r="N73" s="38"/>
    </row>
    <row r="74" spans="1:14" ht="25.5" customHeight="1" x14ac:dyDescent="0.2">
      <c r="A74" s="8">
        <v>1</v>
      </c>
      <c r="B74" s="29" t="s">
        <v>64</v>
      </c>
      <c r="C74" s="15"/>
      <c r="D74" s="31">
        <v>25000</v>
      </c>
      <c r="E74" s="27">
        <f t="shared" ref="E74:E76" si="39">SUM(C74:D74)</f>
        <v>25000</v>
      </c>
      <c r="F74" s="15"/>
      <c r="G74" s="31">
        <f>-5345+900-11500-975-8080</f>
        <v>-25000</v>
      </c>
      <c r="H74" s="27">
        <f t="shared" ref="H74:H76" si="40">SUM(F74:G74)</f>
        <v>-25000</v>
      </c>
      <c r="I74" s="15">
        <f t="shared" ref="I74:I76" si="41">C74+F74</f>
        <v>0</v>
      </c>
      <c r="J74" s="31">
        <f t="shared" ref="J74:J76" si="42">D74+G74</f>
        <v>0</v>
      </c>
      <c r="K74" s="27">
        <f t="shared" ref="K74:K76" si="43">SUM(I74:J74)</f>
        <v>0</v>
      </c>
      <c r="L74" s="16" t="s">
        <v>16</v>
      </c>
    </row>
    <row r="75" spans="1:14" ht="25.5" customHeight="1" thickBot="1" x14ac:dyDescent="0.25">
      <c r="A75" s="8">
        <v>2</v>
      </c>
      <c r="B75" s="29" t="s">
        <v>68</v>
      </c>
      <c r="C75" s="15"/>
      <c r="D75" s="31">
        <v>300000</v>
      </c>
      <c r="E75" s="27">
        <f t="shared" si="39"/>
        <v>300000</v>
      </c>
      <c r="F75" s="15"/>
      <c r="G75" s="31">
        <f>-1500+11748-150000-66241-93788</f>
        <v>-299781</v>
      </c>
      <c r="H75" s="27">
        <f t="shared" si="40"/>
        <v>-299781</v>
      </c>
      <c r="I75" s="15">
        <f t="shared" si="41"/>
        <v>0</v>
      </c>
      <c r="J75" s="31">
        <f t="shared" si="42"/>
        <v>219</v>
      </c>
      <c r="K75" s="27">
        <f t="shared" si="43"/>
        <v>219</v>
      </c>
      <c r="L75" s="16" t="s">
        <v>16</v>
      </c>
    </row>
    <row r="76" spans="1:14" s="24" customFormat="1" ht="22.5" customHeight="1" thickBot="1" x14ac:dyDescent="0.25">
      <c r="A76" s="18">
        <v>7305</v>
      </c>
      <c r="B76" s="19" t="s">
        <v>69</v>
      </c>
      <c r="C76" s="20">
        <f>SUM(C73:C75)</f>
        <v>0</v>
      </c>
      <c r="D76" s="21">
        <f>SUM(D73:D75)</f>
        <v>325000</v>
      </c>
      <c r="E76" s="22">
        <f t="shared" si="39"/>
        <v>325000</v>
      </c>
      <c r="F76" s="20">
        <f>SUM(F73:F75)</f>
        <v>0</v>
      </c>
      <c r="G76" s="21">
        <f>SUM(G73:G75)</f>
        <v>-324781</v>
      </c>
      <c r="H76" s="22">
        <f t="shared" si="40"/>
        <v>-324781</v>
      </c>
      <c r="I76" s="20">
        <f t="shared" si="41"/>
        <v>0</v>
      </c>
      <c r="J76" s="21">
        <f t="shared" si="42"/>
        <v>219</v>
      </c>
      <c r="K76" s="22">
        <f t="shared" si="43"/>
        <v>219</v>
      </c>
      <c r="L76" s="23"/>
    </row>
    <row r="77" spans="1:14" x14ac:dyDescent="0.2">
      <c r="A77" s="8"/>
      <c r="B77" s="10"/>
      <c r="C77" s="17"/>
      <c r="D77" s="11"/>
      <c r="E77" s="27"/>
      <c r="F77" s="17"/>
      <c r="G77" s="11"/>
      <c r="H77" s="27"/>
      <c r="I77" s="17"/>
      <c r="J77" s="11"/>
      <c r="K77" s="27"/>
      <c r="L77" s="13"/>
    </row>
    <row r="78" spans="1:14" x14ac:dyDescent="0.2">
      <c r="A78" s="9">
        <v>7306</v>
      </c>
      <c r="B78" s="40" t="s">
        <v>10</v>
      </c>
      <c r="C78" s="17"/>
      <c r="D78" s="11"/>
      <c r="E78" s="27"/>
      <c r="F78" s="17"/>
      <c r="G78" s="11"/>
      <c r="H78" s="27"/>
      <c r="I78" s="17"/>
      <c r="J78" s="11"/>
      <c r="K78" s="27"/>
      <c r="L78" s="13"/>
    </row>
    <row r="79" spans="1:14" ht="25.5" customHeight="1" x14ac:dyDescent="0.2">
      <c r="A79" s="8">
        <v>1</v>
      </c>
      <c r="B79" s="29" t="s">
        <v>11</v>
      </c>
      <c r="C79" s="15">
        <v>5000</v>
      </c>
      <c r="D79" s="31"/>
      <c r="E79" s="27">
        <f t="shared" ref="E79:E84" si="44">SUM(C79:D79)</f>
        <v>5000</v>
      </c>
      <c r="F79" s="15">
        <f>-870-1865</f>
        <v>-2735</v>
      </c>
      <c r="G79" s="31"/>
      <c r="H79" s="27">
        <f t="shared" ref="H79:H84" si="45">SUM(F79:G79)</f>
        <v>-2735</v>
      </c>
      <c r="I79" s="15">
        <f t="shared" ref="I79:I84" si="46">C79+F79</f>
        <v>2265</v>
      </c>
      <c r="J79" s="31">
        <f t="shared" ref="J79:J84" si="47">D79+G79</f>
        <v>0</v>
      </c>
      <c r="K79" s="27">
        <f t="shared" ref="K79:K84" si="48">SUM(I79:J79)</f>
        <v>2265</v>
      </c>
      <c r="L79" s="16" t="s">
        <v>16</v>
      </c>
    </row>
    <row r="80" spans="1:14" ht="25.5" customHeight="1" x14ac:dyDescent="0.2">
      <c r="A80" s="8">
        <v>2</v>
      </c>
      <c r="B80" s="29" t="s">
        <v>45</v>
      </c>
      <c r="C80" s="15">
        <v>1000</v>
      </c>
      <c r="D80" s="31"/>
      <c r="E80" s="27">
        <f t="shared" si="44"/>
        <v>1000</v>
      </c>
      <c r="F80" s="15">
        <v>-1000</v>
      </c>
      <c r="G80" s="31"/>
      <c r="H80" s="27">
        <f t="shared" si="45"/>
        <v>-1000</v>
      </c>
      <c r="I80" s="15">
        <f t="shared" si="46"/>
        <v>0</v>
      </c>
      <c r="J80" s="31">
        <f t="shared" si="47"/>
        <v>0</v>
      </c>
      <c r="K80" s="27">
        <f t="shared" si="48"/>
        <v>0</v>
      </c>
      <c r="L80" s="16" t="s">
        <v>16</v>
      </c>
    </row>
    <row r="81" spans="1:14" ht="25.5" customHeight="1" x14ac:dyDescent="0.2">
      <c r="A81" s="8">
        <v>3</v>
      </c>
      <c r="B81" s="29" t="s">
        <v>28</v>
      </c>
      <c r="C81" s="15"/>
      <c r="D81" s="31">
        <v>2000</v>
      </c>
      <c r="E81" s="27">
        <f t="shared" si="44"/>
        <v>2000</v>
      </c>
      <c r="F81" s="15"/>
      <c r="G81" s="31">
        <v>-2000</v>
      </c>
      <c r="H81" s="27">
        <f t="shared" si="45"/>
        <v>-2000</v>
      </c>
      <c r="I81" s="15">
        <f t="shared" si="46"/>
        <v>0</v>
      </c>
      <c r="J81" s="31">
        <f t="shared" si="47"/>
        <v>0</v>
      </c>
      <c r="K81" s="27">
        <f t="shared" si="48"/>
        <v>0</v>
      </c>
      <c r="L81" s="16" t="s">
        <v>16</v>
      </c>
    </row>
    <row r="82" spans="1:14" ht="25.5" customHeight="1" x14ac:dyDescent="0.2">
      <c r="A82" s="8">
        <v>4</v>
      </c>
      <c r="B82" s="29" t="s">
        <v>46</v>
      </c>
      <c r="C82" s="15"/>
      <c r="D82" s="31">
        <v>3000</v>
      </c>
      <c r="E82" s="27">
        <f t="shared" si="44"/>
        <v>3000</v>
      </c>
      <c r="F82" s="15"/>
      <c r="G82" s="31">
        <v>-2000</v>
      </c>
      <c r="H82" s="27">
        <f t="shared" si="45"/>
        <v>-2000</v>
      </c>
      <c r="I82" s="15">
        <f t="shared" si="46"/>
        <v>0</v>
      </c>
      <c r="J82" s="31">
        <f t="shared" si="47"/>
        <v>1000</v>
      </c>
      <c r="K82" s="27">
        <f t="shared" si="48"/>
        <v>1000</v>
      </c>
      <c r="L82" s="16" t="s">
        <v>16</v>
      </c>
    </row>
    <row r="83" spans="1:14" ht="25.5" customHeight="1" thickBot="1" x14ac:dyDescent="0.25">
      <c r="A83" s="8">
        <v>5</v>
      </c>
      <c r="B83" s="29" t="s">
        <v>93</v>
      </c>
      <c r="C83" s="67"/>
      <c r="D83" s="66"/>
      <c r="E83" s="27">
        <f t="shared" si="44"/>
        <v>0</v>
      </c>
      <c r="F83" s="67"/>
      <c r="G83" s="66">
        <v>12762</v>
      </c>
      <c r="H83" s="27">
        <f t="shared" si="45"/>
        <v>12762</v>
      </c>
      <c r="I83" s="15">
        <f t="shared" ref="I83" si="49">C83+F83</f>
        <v>0</v>
      </c>
      <c r="J83" s="31">
        <f t="shared" ref="J83" si="50">D83+G83</f>
        <v>12762</v>
      </c>
      <c r="K83" s="27">
        <f t="shared" ref="K83" si="51">SUM(I83:J83)</f>
        <v>12762</v>
      </c>
      <c r="L83" s="16" t="s">
        <v>16</v>
      </c>
    </row>
    <row r="84" spans="1:14" s="24" customFormat="1" ht="22.5" customHeight="1" thickBot="1" x14ac:dyDescent="0.25">
      <c r="A84" s="18">
        <v>7306</v>
      </c>
      <c r="B84" s="19" t="s">
        <v>92</v>
      </c>
      <c r="C84" s="20">
        <f>SUM(C79:C82)</f>
        <v>6000</v>
      </c>
      <c r="D84" s="21">
        <f>SUM(D79:D82)</f>
        <v>5000</v>
      </c>
      <c r="E84" s="22">
        <f t="shared" si="44"/>
        <v>11000</v>
      </c>
      <c r="F84" s="20">
        <f>SUM(F79:F83)</f>
        <v>-3735</v>
      </c>
      <c r="G84" s="21">
        <f>SUM(G79:G83)</f>
        <v>8762</v>
      </c>
      <c r="H84" s="22">
        <f t="shared" si="45"/>
        <v>5027</v>
      </c>
      <c r="I84" s="20">
        <f t="shared" si="46"/>
        <v>2265</v>
      </c>
      <c r="J84" s="21">
        <f t="shared" si="47"/>
        <v>13762</v>
      </c>
      <c r="K84" s="22">
        <f t="shared" si="48"/>
        <v>16027</v>
      </c>
      <c r="L84" s="23"/>
    </row>
    <row r="85" spans="1:14" ht="19.5" thickBot="1" x14ac:dyDescent="0.25">
      <c r="A85" s="8"/>
      <c r="B85" s="10"/>
      <c r="C85" s="17"/>
      <c r="D85" s="26"/>
      <c r="E85" s="27"/>
      <c r="F85" s="17"/>
      <c r="G85" s="26"/>
      <c r="H85" s="27"/>
      <c r="I85" s="17"/>
      <c r="J85" s="26"/>
      <c r="K85" s="27"/>
      <c r="L85" s="13"/>
    </row>
    <row r="86" spans="1:14" s="57" customFormat="1" ht="42.75" customHeight="1" thickBot="1" x14ac:dyDescent="0.25">
      <c r="A86" s="18">
        <v>7300</v>
      </c>
      <c r="B86" s="45" t="s">
        <v>24</v>
      </c>
      <c r="C86" s="56">
        <f>C65+C71+C76+C84</f>
        <v>88800</v>
      </c>
      <c r="D86" s="21">
        <f>D65+D71+D76+D84</f>
        <v>366000</v>
      </c>
      <c r="E86" s="22">
        <f>SUM(C86:D86)</f>
        <v>454800</v>
      </c>
      <c r="F86" s="56">
        <f>F65+F71+F76+F84</f>
        <v>-72732</v>
      </c>
      <c r="G86" s="21">
        <f>G65+G71+G76+G84</f>
        <v>-351905</v>
      </c>
      <c r="H86" s="22">
        <f>SUM(F86:G86)</f>
        <v>-424637</v>
      </c>
      <c r="I86" s="56">
        <f t="shared" ref="I86:I87" si="52">C86+F86</f>
        <v>16068</v>
      </c>
      <c r="J86" s="21">
        <f>D86+G86</f>
        <v>14095</v>
      </c>
      <c r="K86" s="22">
        <f>SUM(I86:J86)</f>
        <v>30163</v>
      </c>
      <c r="L86" s="23"/>
    </row>
    <row r="87" spans="1:14" s="48" customFormat="1" ht="42.75" customHeight="1" thickBot="1" x14ac:dyDescent="0.25">
      <c r="A87" s="18" t="s">
        <v>77</v>
      </c>
      <c r="B87" s="45" t="s">
        <v>76</v>
      </c>
      <c r="C87" s="56">
        <f>C56+C86</f>
        <v>514892</v>
      </c>
      <c r="D87" s="21">
        <f>D56+D86</f>
        <v>2829496</v>
      </c>
      <c r="E87" s="22">
        <f>SUM(C87:D87)</f>
        <v>3344388</v>
      </c>
      <c r="F87" s="56">
        <f>F56+F86</f>
        <v>-495142</v>
      </c>
      <c r="G87" s="21">
        <f>G56+G86</f>
        <v>205480</v>
      </c>
      <c r="H87" s="22">
        <f>SUM(F87:G87)</f>
        <v>-289662</v>
      </c>
      <c r="I87" s="56">
        <f t="shared" si="52"/>
        <v>19750</v>
      </c>
      <c r="J87" s="21">
        <f>D87+G87</f>
        <v>3034976</v>
      </c>
      <c r="K87" s="22">
        <f>SUM(I87:J87)</f>
        <v>3054726</v>
      </c>
      <c r="L87" s="23"/>
      <c r="M87" s="57"/>
      <c r="N87" s="57"/>
    </row>
    <row r="88" spans="1:14" s="48" customFormat="1" ht="19.5" thickBot="1" x14ac:dyDescent="0.25">
      <c r="A88" s="18"/>
      <c r="B88" s="45"/>
      <c r="C88" s="56"/>
      <c r="D88" s="21"/>
      <c r="E88" s="22"/>
      <c r="F88" s="56"/>
      <c r="G88" s="21"/>
      <c r="H88" s="22"/>
      <c r="I88" s="56"/>
      <c r="J88" s="21"/>
      <c r="K88" s="22"/>
      <c r="L88" s="23"/>
      <c r="M88" s="57"/>
      <c r="N88" s="57"/>
    </row>
    <row r="89" spans="1:14" s="24" customFormat="1" ht="22.5" customHeight="1" thickBot="1" x14ac:dyDescent="0.25">
      <c r="A89" s="51">
        <v>7501</v>
      </c>
      <c r="B89" s="59" t="s">
        <v>47</v>
      </c>
      <c r="C89" s="60">
        <v>24100</v>
      </c>
      <c r="D89" s="54"/>
      <c r="E89" s="36">
        <f>SUM(C89:D89)</f>
        <v>24100</v>
      </c>
      <c r="F89" s="60">
        <v>-24100</v>
      </c>
      <c r="G89" s="54">
        <v>24100</v>
      </c>
      <c r="H89" s="36">
        <f>SUM(F89:G89)</f>
        <v>0</v>
      </c>
      <c r="I89" s="60">
        <f>C89+F89</f>
        <v>0</v>
      </c>
      <c r="J89" s="54">
        <f>D89+G89</f>
        <v>24100</v>
      </c>
      <c r="K89" s="36">
        <f>SUM(I89:J89)</f>
        <v>24100</v>
      </c>
      <c r="L89" s="37" t="s">
        <v>16</v>
      </c>
    </row>
    <row r="90" spans="1:14" s="48" customFormat="1" x14ac:dyDescent="0.2">
      <c r="A90" s="9"/>
      <c r="B90" s="40"/>
      <c r="C90" s="58"/>
      <c r="D90" s="26"/>
      <c r="E90" s="27"/>
      <c r="F90" s="58"/>
      <c r="G90" s="26"/>
      <c r="H90" s="27"/>
      <c r="I90" s="58"/>
      <c r="J90" s="26"/>
      <c r="K90" s="27"/>
      <c r="L90" s="13"/>
    </row>
    <row r="91" spans="1:14" ht="24.75" customHeight="1" x14ac:dyDescent="0.2">
      <c r="A91" s="9">
        <v>7502</v>
      </c>
      <c r="B91" s="40" t="s">
        <v>48</v>
      </c>
      <c r="C91" s="17"/>
      <c r="D91" s="11"/>
      <c r="E91" s="27"/>
      <c r="F91" s="17"/>
      <c r="G91" s="11"/>
      <c r="H91" s="27"/>
      <c r="I91" s="17"/>
      <c r="J91" s="11"/>
      <c r="K91" s="27"/>
      <c r="L91" s="13"/>
    </row>
    <row r="92" spans="1:14" ht="37.5" x14ac:dyDescent="0.2">
      <c r="A92" s="8">
        <v>1</v>
      </c>
      <c r="B92" s="29" t="s">
        <v>62</v>
      </c>
      <c r="C92" s="15">
        <v>20870</v>
      </c>
      <c r="D92" s="31">
        <v>148080</v>
      </c>
      <c r="E92" s="27">
        <f>SUM(C92:D92)</f>
        <v>168950</v>
      </c>
      <c r="F92" s="15"/>
      <c r="G92" s="31"/>
      <c r="H92" s="27">
        <f t="shared" ref="H92:H94" si="53">SUM(F92:G92)</f>
        <v>0</v>
      </c>
      <c r="I92" s="15">
        <f t="shared" ref="I92:I94" si="54">C92+F92</f>
        <v>20870</v>
      </c>
      <c r="J92" s="31">
        <f t="shared" ref="J92:J94" si="55">D92+G92</f>
        <v>148080</v>
      </c>
      <c r="K92" s="27">
        <f t="shared" ref="K92:K94" si="56">SUM(I92:J92)</f>
        <v>168950</v>
      </c>
      <c r="L92" s="16" t="s">
        <v>15</v>
      </c>
    </row>
    <row r="93" spans="1:14" ht="38.25" thickBot="1" x14ac:dyDescent="0.25">
      <c r="A93" s="32">
        <v>2</v>
      </c>
      <c r="B93" s="33" t="s">
        <v>63</v>
      </c>
      <c r="C93" s="34">
        <v>51462</v>
      </c>
      <c r="D93" s="35">
        <v>187350</v>
      </c>
      <c r="E93" s="36">
        <f>SUM(C93:D93)</f>
        <v>238812</v>
      </c>
      <c r="F93" s="34"/>
      <c r="G93" s="35"/>
      <c r="H93" s="36">
        <f t="shared" si="53"/>
        <v>0</v>
      </c>
      <c r="I93" s="34">
        <f t="shared" si="54"/>
        <v>51462</v>
      </c>
      <c r="J93" s="35">
        <f t="shared" si="55"/>
        <v>187350</v>
      </c>
      <c r="K93" s="36">
        <f t="shared" si="56"/>
        <v>238812</v>
      </c>
      <c r="L93" s="37" t="s">
        <v>15</v>
      </c>
      <c r="M93" s="38"/>
    </row>
    <row r="94" spans="1:14" s="24" customFormat="1" ht="22.5" customHeight="1" thickBot="1" x14ac:dyDescent="0.25">
      <c r="A94" s="51">
        <v>7502</v>
      </c>
      <c r="B94" s="59" t="s">
        <v>49</v>
      </c>
      <c r="C94" s="60">
        <f>SUM(C92:C93)</f>
        <v>72332</v>
      </c>
      <c r="D94" s="61">
        <f>SUM(D92:D93)</f>
        <v>335430</v>
      </c>
      <c r="E94" s="61">
        <f>SUM(E92:E93)</f>
        <v>407762</v>
      </c>
      <c r="F94" s="60">
        <f>SUM(F92:F93)</f>
        <v>0</v>
      </c>
      <c r="G94" s="61">
        <f>SUM(G92:G93)</f>
        <v>0</v>
      </c>
      <c r="H94" s="61">
        <f t="shared" si="53"/>
        <v>0</v>
      </c>
      <c r="I94" s="60">
        <f t="shared" si="54"/>
        <v>72332</v>
      </c>
      <c r="J94" s="61">
        <f t="shared" si="55"/>
        <v>335430</v>
      </c>
      <c r="K94" s="61">
        <f t="shared" si="56"/>
        <v>407762</v>
      </c>
      <c r="L94" s="55"/>
    </row>
    <row r="95" spans="1:14" s="48" customFormat="1" ht="19.5" thickBot="1" x14ac:dyDescent="0.25">
      <c r="A95" s="51"/>
      <c r="B95" s="52"/>
      <c r="C95" s="62"/>
      <c r="D95" s="54"/>
      <c r="E95" s="36"/>
      <c r="F95" s="62"/>
      <c r="G95" s="54"/>
      <c r="H95" s="36"/>
      <c r="I95" s="62"/>
      <c r="J95" s="54"/>
      <c r="K95" s="36"/>
      <c r="L95" s="55"/>
      <c r="M95" s="38"/>
    </row>
    <row r="96" spans="1:14" ht="24.75" customHeight="1" x14ac:dyDescent="0.2">
      <c r="A96" s="9">
        <v>7503</v>
      </c>
      <c r="B96" s="40" t="s">
        <v>50</v>
      </c>
      <c r="C96" s="17"/>
      <c r="D96" s="11"/>
      <c r="E96" s="27"/>
      <c r="F96" s="17"/>
      <c r="G96" s="11"/>
      <c r="H96" s="27"/>
      <c r="I96" s="17"/>
      <c r="J96" s="11"/>
      <c r="K96" s="27"/>
      <c r="L96" s="13"/>
    </row>
    <row r="97" spans="1:12" ht="25.5" customHeight="1" x14ac:dyDescent="0.2">
      <c r="A97" s="8" t="s">
        <v>54</v>
      </c>
      <c r="B97" s="63" t="s">
        <v>51</v>
      </c>
      <c r="C97" s="15"/>
      <c r="D97" s="31"/>
      <c r="E97" s="27"/>
      <c r="F97" s="15"/>
      <c r="G97" s="31"/>
      <c r="H97" s="27"/>
      <c r="I97" s="15"/>
      <c r="J97" s="31"/>
      <c r="K97" s="27"/>
      <c r="L97" s="16"/>
    </row>
    <row r="98" spans="1:12" ht="25.5" customHeight="1" x14ac:dyDescent="0.2">
      <c r="A98" s="8">
        <v>1</v>
      </c>
      <c r="B98" s="29" t="s">
        <v>52</v>
      </c>
      <c r="C98" s="15"/>
      <c r="D98" s="31">
        <v>750000</v>
      </c>
      <c r="E98" s="27">
        <f>SUM(C98:D98)</f>
        <v>750000</v>
      </c>
      <c r="F98" s="15"/>
      <c r="G98" s="31"/>
      <c r="H98" s="27">
        <f t="shared" ref="H98:H105" si="57">SUM(F98:G98)</f>
        <v>0</v>
      </c>
      <c r="I98" s="15">
        <f t="shared" ref="I98:I108" si="58">C98+F98</f>
        <v>0</v>
      </c>
      <c r="J98" s="31">
        <f t="shared" ref="J98:J107" si="59">D98+G98</f>
        <v>750000</v>
      </c>
      <c r="K98" s="27">
        <f t="shared" ref="K98:K102" si="60">SUM(I98:J98)</f>
        <v>750000</v>
      </c>
      <c r="L98" s="16" t="s">
        <v>15</v>
      </c>
    </row>
    <row r="99" spans="1:12" ht="25.5" customHeight="1" x14ac:dyDescent="0.2">
      <c r="A99" s="8">
        <v>2</v>
      </c>
      <c r="B99" s="29" t="s">
        <v>50</v>
      </c>
      <c r="C99" s="15"/>
      <c r="D99" s="31">
        <v>618765</v>
      </c>
      <c r="E99" s="27">
        <f>SUM(C99:D99)</f>
        <v>618765</v>
      </c>
      <c r="F99" s="15"/>
      <c r="G99" s="31"/>
      <c r="H99" s="27">
        <f t="shared" si="57"/>
        <v>0</v>
      </c>
      <c r="I99" s="15">
        <f t="shared" si="58"/>
        <v>0</v>
      </c>
      <c r="J99" s="31">
        <f t="shared" si="59"/>
        <v>618765</v>
      </c>
      <c r="K99" s="27">
        <f t="shared" si="60"/>
        <v>618765</v>
      </c>
      <c r="L99" s="16" t="s">
        <v>15</v>
      </c>
    </row>
    <row r="100" spans="1:12" ht="25.5" customHeight="1" x14ac:dyDescent="0.2">
      <c r="A100" s="8" t="s">
        <v>55</v>
      </c>
      <c r="B100" s="63" t="s">
        <v>53</v>
      </c>
      <c r="C100" s="15"/>
      <c r="D100" s="31"/>
      <c r="E100" s="27"/>
      <c r="F100" s="15"/>
      <c r="G100" s="31"/>
      <c r="H100" s="27"/>
      <c r="I100" s="15"/>
      <c r="J100" s="31"/>
      <c r="K100" s="27"/>
      <c r="L100" s="16"/>
    </row>
    <row r="101" spans="1:12" ht="25.5" customHeight="1" x14ac:dyDescent="0.2">
      <c r="A101" s="8">
        <v>3</v>
      </c>
      <c r="B101" s="29" t="s">
        <v>52</v>
      </c>
      <c r="C101" s="15"/>
      <c r="D101" s="31">
        <v>694103</v>
      </c>
      <c r="E101" s="27">
        <f>SUM(C101:D101)</f>
        <v>694103</v>
      </c>
      <c r="F101" s="15"/>
      <c r="G101" s="31"/>
      <c r="H101" s="27">
        <f t="shared" si="57"/>
        <v>0</v>
      </c>
      <c r="I101" s="15">
        <f t="shared" si="58"/>
        <v>0</v>
      </c>
      <c r="J101" s="31">
        <f t="shared" si="59"/>
        <v>694103</v>
      </c>
      <c r="K101" s="27">
        <f t="shared" si="60"/>
        <v>694103</v>
      </c>
      <c r="L101" s="16" t="s">
        <v>15</v>
      </c>
    </row>
    <row r="102" spans="1:12" ht="25.5" customHeight="1" x14ac:dyDescent="0.2">
      <c r="A102" s="8">
        <v>4</v>
      </c>
      <c r="B102" s="29" t="s">
        <v>50</v>
      </c>
      <c r="C102" s="15"/>
      <c r="D102" s="31">
        <v>336499</v>
      </c>
      <c r="E102" s="27">
        <f>SUM(C102:D102)</f>
        <v>336499</v>
      </c>
      <c r="F102" s="15"/>
      <c r="G102" s="31">
        <v>-240711</v>
      </c>
      <c r="H102" s="27">
        <f t="shared" si="57"/>
        <v>-240711</v>
      </c>
      <c r="I102" s="15">
        <f t="shared" si="58"/>
        <v>0</v>
      </c>
      <c r="J102" s="31">
        <f t="shared" si="59"/>
        <v>95788</v>
      </c>
      <c r="K102" s="27">
        <f t="shared" si="60"/>
        <v>95788</v>
      </c>
      <c r="L102" s="16" t="s">
        <v>15</v>
      </c>
    </row>
    <row r="103" spans="1:12" ht="25.5" customHeight="1" x14ac:dyDescent="0.2">
      <c r="A103" s="8" t="s">
        <v>73</v>
      </c>
      <c r="B103" s="63" t="s">
        <v>72</v>
      </c>
      <c r="C103" s="15"/>
      <c r="D103" s="11"/>
      <c r="E103" s="27"/>
      <c r="F103" s="15"/>
      <c r="G103" s="11"/>
      <c r="H103" s="27"/>
      <c r="I103" s="15"/>
      <c r="J103" s="11"/>
      <c r="K103" s="27"/>
      <c r="L103" s="16"/>
    </row>
    <row r="104" spans="1:12" ht="25.5" customHeight="1" x14ac:dyDescent="0.2">
      <c r="A104" s="8">
        <v>5</v>
      </c>
      <c r="B104" s="29" t="s">
        <v>52</v>
      </c>
      <c r="C104" s="15"/>
      <c r="D104" s="11">
        <v>519172</v>
      </c>
      <c r="E104" s="27">
        <f t="shared" ref="E104:E105" si="61">SUM(C104:D104)</f>
        <v>519172</v>
      </c>
      <c r="F104" s="15"/>
      <c r="G104" s="11"/>
      <c r="H104" s="27">
        <f t="shared" si="57"/>
        <v>0</v>
      </c>
      <c r="I104" s="15">
        <f t="shared" si="58"/>
        <v>0</v>
      </c>
      <c r="J104" s="11">
        <f t="shared" si="59"/>
        <v>519172</v>
      </c>
      <c r="K104" s="27">
        <f t="shared" ref="K104:K108" si="62">SUM(I104:J104)</f>
        <v>519172</v>
      </c>
      <c r="L104" s="16" t="s">
        <v>15</v>
      </c>
    </row>
    <row r="105" spans="1:12" ht="25.5" customHeight="1" thickBot="1" x14ac:dyDescent="0.25">
      <c r="A105" s="8">
        <v>6</v>
      </c>
      <c r="B105" s="29" t="s">
        <v>50</v>
      </c>
      <c r="C105" s="15"/>
      <c r="D105" s="66">
        <v>302000</v>
      </c>
      <c r="E105" s="27">
        <f t="shared" si="61"/>
        <v>302000</v>
      </c>
      <c r="F105" s="15"/>
      <c r="G105" s="66">
        <v>-145000</v>
      </c>
      <c r="H105" s="27">
        <f t="shared" si="57"/>
        <v>-145000</v>
      </c>
      <c r="I105" s="15">
        <f t="shared" si="58"/>
        <v>0</v>
      </c>
      <c r="J105" s="66">
        <f t="shared" si="59"/>
        <v>157000</v>
      </c>
      <c r="K105" s="27">
        <f t="shared" si="62"/>
        <v>157000</v>
      </c>
      <c r="L105" s="16" t="s">
        <v>15</v>
      </c>
    </row>
    <row r="106" spans="1:12" s="24" customFormat="1" ht="22.5" customHeight="1" thickBot="1" x14ac:dyDescent="0.25">
      <c r="A106" s="18">
        <v>7503</v>
      </c>
      <c r="B106" s="19" t="s">
        <v>75</v>
      </c>
      <c r="C106" s="41">
        <f>SUM(C98:C105)</f>
        <v>0</v>
      </c>
      <c r="D106" s="42">
        <f>SUM(D98:D105)</f>
        <v>3220539</v>
      </c>
      <c r="E106" s="43">
        <f>SUM(C106:D106)</f>
        <v>3220539</v>
      </c>
      <c r="F106" s="41">
        <f>SUM(F98:F105)</f>
        <v>0</v>
      </c>
      <c r="G106" s="42">
        <f>SUM(G98:G105)</f>
        <v>-385711</v>
      </c>
      <c r="H106" s="43">
        <f>SUM(F106:G106)</f>
        <v>-385711</v>
      </c>
      <c r="I106" s="41">
        <f t="shared" si="58"/>
        <v>0</v>
      </c>
      <c r="J106" s="42">
        <f t="shared" si="59"/>
        <v>2834828</v>
      </c>
      <c r="K106" s="43">
        <f t="shared" si="62"/>
        <v>2834828</v>
      </c>
      <c r="L106" s="23"/>
    </row>
    <row r="107" spans="1:12" s="24" customFormat="1" ht="32.25" customHeight="1" thickBot="1" x14ac:dyDescent="0.25">
      <c r="A107" s="18">
        <v>7500</v>
      </c>
      <c r="B107" s="19" t="s">
        <v>74</v>
      </c>
      <c r="C107" s="41">
        <f>C89+C94+C106</f>
        <v>96432</v>
      </c>
      <c r="D107" s="64">
        <f>D89+D94+D106</f>
        <v>3555969</v>
      </c>
      <c r="E107" s="43">
        <f>SUM(C107:D107)</f>
        <v>3652401</v>
      </c>
      <c r="F107" s="41">
        <f>F89+F94+F106</f>
        <v>-24100</v>
      </c>
      <c r="G107" s="64">
        <f>G89+G94+G106</f>
        <v>-361611</v>
      </c>
      <c r="H107" s="43">
        <f>SUM(F107:G107)</f>
        <v>-385711</v>
      </c>
      <c r="I107" s="41">
        <f t="shared" si="58"/>
        <v>72332</v>
      </c>
      <c r="J107" s="64">
        <f t="shared" si="59"/>
        <v>3194358</v>
      </c>
      <c r="K107" s="43">
        <f t="shared" si="62"/>
        <v>3266690</v>
      </c>
      <c r="L107" s="23"/>
    </row>
    <row r="108" spans="1:12" s="57" customFormat="1" ht="45" customHeight="1" thickBot="1" x14ac:dyDescent="0.25">
      <c r="A108" s="18">
        <v>7000</v>
      </c>
      <c r="B108" s="45" t="s">
        <v>56</v>
      </c>
      <c r="C108" s="56">
        <f>C16+C56+C86+C107</f>
        <v>611324</v>
      </c>
      <c r="D108" s="65">
        <f>D16+D56+D86+D107</f>
        <v>6395465</v>
      </c>
      <c r="E108" s="22">
        <f>SUM(C108:D108)</f>
        <v>7006789</v>
      </c>
      <c r="F108" s="56">
        <f>F16+F56+F86+F107</f>
        <v>-519242</v>
      </c>
      <c r="G108" s="65">
        <f>G16+G56+G86+G107</f>
        <v>-156131</v>
      </c>
      <c r="H108" s="22">
        <f>SUM(F108:G108)</f>
        <v>-675373</v>
      </c>
      <c r="I108" s="56">
        <f t="shared" si="58"/>
        <v>92082</v>
      </c>
      <c r="J108" s="65">
        <f>D108+G108</f>
        <v>6239334</v>
      </c>
      <c r="K108" s="22">
        <f t="shared" si="62"/>
        <v>6331416</v>
      </c>
      <c r="L108" s="23"/>
    </row>
  </sheetData>
  <mergeCells count="17">
    <mergeCell ref="K7:K9"/>
    <mergeCell ref="L6:L9"/>
    <mergeCell ref="A2:L2"/>
    <mergeCell ref="A1:L1"/>
    <mergeCell ref="A6:A9"/>
    <mergeCell ref="B6:B9"/>
    <mergeCell ref="C6:E6"/>
    <mergeCell ref="C7:C9"/>
    <mergeCell ref="D7:D9"/>
    <mergeCell ref="E7:E9"/>
    <mergeCell ref="F6:H6"/>
    <mergeCell ref="F7:F9"/>
    <mergeCell ref="G7:G9"/>
    <mergeCell ref="H7:H9"/>
    <mergeCell ref="I6:K6"/>
    <mergeCell ref="I7:I9"/>
    <mergeCell ref="J7:J9"/>
  </mergeCells>
  <phoneticPr fontId="0" type="noConversion"/>
  <printOptions horizontalCentered="1"/>
  <pageMargins left="3.937007874015748E-2" right="3.937007874015748E-2" top="0.39370078740157483" bottom="0.59055118110236227" header="0.11811023622047245" footer="0.11811023622047245"/>
  <pageSetup paperSize="9" scale="35" fitToHeight="4" orientation="landscape" horizontalDpi="300" verticalDpi="300" r:id="rId1"/>
  <headerFooter alignWithMargins="0">
    <oddHeader>&amp;R &amp;9  &amp;11 20. számú táblázat &amp;P. oldal az 5/2020. (II. 20.) rendelethez</oddHeader>
  </headerFooter>
  <rowBreaks count="1" manualBreakCount="1">
    <brk id="7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Klein Gábor Péter</cp:lastModifiedBy>
  <cp:lastPrinted>2021-02-17T13:02:21Z</cp:lastPrinted>
  <dcterms:created xsi:type="dcterms:W3CDTF">2000-02-06T06:27:57Z</dcterms:created>
  <dcterms:modified xsi:type="dcterms:W3CDTF">2021-02-17T13:02:26Z</dcterms:modified>
</cp:coreProperties>
</file>