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aranyig\Downloads\"/>
    </mc:Choice>
  </mc:AlternateContent>
  <bookViews>
    <workbookView xWindow="-105" yWindow="-105" windowWidth="23250" windowHeight="12450" tabRatio="1000" activeTab="1"/>
  </bookViews>
  <sheets>
    <sheet name="2024.10-12" sheetId="5" r:id="rId1"/>
    <sheet name="2024 ÖSSZESEN " sheetId="10" r:id="rId2"/>
    <sheet name="Előirányzati soronkénti ktg Q4" sheetId="9" r:id="rId3"/>
    <sheet name="Előirányzati soronkénti ktg Q3" sheetId="6" r:id="rId4"/>
    <sheet name="Előirányzati soronkénti ktg Q2" sheetId="8" r:id="rId5"/>
    <sheet name="Előirányzati soronkénti ktg Q1" sheetId="7" r:id="rId6"/>
  </sheets>
  <externalReferences>
    <externalReference r:id="rId7"/>
    <externalReference r:id="rId8"/>
  </externalReferences>
  <definedNames>
    <definedName name="időszak_kiválasztva">[1]Projekttervező!$L$2</definedName>
    <definedName name="IdőszakTényleges">[1]Projekttervező!A$4=MEDIAN([1]Projekttervező!A$4,[1]Projekttervező!$E1,[1]Projekttervező!$E1+[1]Projekttervező!$F1-1)</definedName>
    <definedName name="IdőszakTerv">[1]Projekttervező!A$4=MEDIAN([1]Projekttervező!A$4,[1]Projekttervező!$C1,[1]Projekttervező!$C1+[1]Projekttervező!$D1-1)</definedName>
    <definedName name="KészültségiSzint" localSheetId="1">[0]!KészültségiSzintTervenFelül*[0]!IdőszakTerv</definedName>
    <definedName name="KészültségiSzint" localSheetId="5">KészültségiSzintTervenFelül*IdőszakTerv</definedName>
    <definedName name="KészültségiSzint" localSheetId="4">KészültségiSzintTervenFelül*IdőszakTerv</definedName>
    <definedName name="KészültségiSzint" localSheetId="2">KészültségiSzintTervenFelül*IdőszakTerv</definedName>
    <definedName name="KészültségiSzint">KészültségiSzintTervenFelül*IdőszakTerv</definedName>
    <definedName name="KészültségiSzintTervenFelül">([1]Projekttervező!A$4=MEDIAN([1]Projekttervező!A$4,[1]Projekttervező!$E1,[1]Projekttervező!$E1+[1]Projekttervező!$F1)*([1]Projekttervező!$E1&gt;0))*(([1]Projekttervező!A$4&lt;(INT([1]Projekttervező!$E1+[1]Projekttervező!$F1*[1]Projekttervező!$G1)))+([1]Projekttervező!A$4=[1]Projekttervező!$E1))*([1]Projekttervező!$G1&gt;0)</definedName>
    <definedName name="_xlnm.Print_Area" localSheetId="1">'2024 ÖSSZESEN '!$A$1:$C$22</definedName>
    <definedName name="_xlnm.Print_Area" localSheetId="5">'Előirányzati soronkénti ktg Q1'!$A$1:$C$22</definedName>
    <definedName name="_xlnm.Print_Area" localSheetId="2">'Előirányzati soronkénti ktg Q4'!$A$1:$C$22</definedName>
    <definedName name="Tényleges" localSheetId="1">([0]!IdőszakTényleges*([1]Projekttervező!$E1&gt;0))*[0]!IdőszakTerv</definedName>
    <definedName name="Tényleges" localSheetId="5">(IdőszakTényleges*([1]Projekttervező!$E1&gt;0))*IdőszakTerv</definedName>
    <definedName name="Tényleges" localSheetId="4">(IdőszakTényleges*([1]Projekttervező!$E1&gt;0))*IdőszakTerv</definedName>
    <definedName name="Tényleges" localSheetId="2">(IdőszakTényleges*([1]Projekttervező!$E1&gt;0))*IdőszakTerv</definedName>
    <definedName name="Tényleges">(IdőszakTényleges*([1]Projekttervező!$E1&gt;0))*IdőszakTerv</definedName>
    <definedName name="TénylegTervenFelül" localSheetId="1">[0]!IdőszakTényleges*([1]Projekttervező!$E1&gt;0)</definedName>
    <definedName name="TénylegTervenFelül" localSheetId="5">IdőszakTényleges*([1]Projekttervező!$E1&gt;0)</definedName>
    <definedName name="TénylegTervenFelül" localSheetId="4">IdőszakTényleges*([1]Projekttervező!$E1&gt;0)</definedName>
    <definedName name="TénylegTervenFelül" localSheetId="2">IdőszakTényleges*([1]Projekttervező!$E1&gt;0)</definedName>
    <definedName name="TénylegTervenFelül">IdőszakTényleges*([1]Projekttervező!$E1&gt;0)</definedName>
    <definedName name="Terv" localSheetId="1">[0]!IdőszakTerv*([1]Projekttervező!$C1&gt;0)</definedName>
    <definedName name="Terv" localSheetId="5">IdőszakTerv*([1]Projekttervező!$C1&gt;0)</definedName>
    <definedName name="Terv" localSheetId="4">IdőszakTerv*([1]Projekttervező!$C1&gt;0)</definedName>
    <definedName name="Terv" localSheetId="2">IdőszakTerv*([1]Projekttervező!$C1&gt;0)</definedName>
    <definedName name="Terv">IdőszakTerv*([1]Projekttervező!$C1&gt;0)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0" l="1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2" i="10"/>
  <c r="C4" i="10"/>
  <c r="B22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4" i="10"/>
  <c r="B17" i="5" l="1"/>
  <c r="B20" i="9"/>
  <c r="C20" i="9" s="1"/>
  <c r="B19" i="9"/>
  <c r="C19" i="9" s="1"/>
  <c r="B17" i="9"/>
  <c r="C17" i="9" s="1"/>
  <c r="B16" i="9"/>
  <c r="C16" i="9" s="1"/>
  <c r="B15" i="9"/>
  <c r="C15" i="9" s="1"/>
  <c r="B14" i="9"/>
  <c r="B12" i="9"/>
  <c r="C12" i="9" s="1"/>
  <c r="B11" i="9"/>
  <c r="C11" i="9" s="1"/>
  <c r="B9" i="9"/>
  <c r="C9" i="9" s="1"/>
  <c r="B8" i="9"/>
  <c r="C8" i="9" s="1"/>
  <c r="B6" i="9"/>
  <c r="C6" i="9" s="1"/>
  <c r="B5" i="9"/>
  <c r="C5" i="9" s="1"/>
  <c r="C4" i="9" s="1"/>
  <c r="B13" i="9" l="1"/>
  <c r="B7" i="5" s="1"/>
  <c r="B7" i="9"/>
  <c r="B5" i="5" s="1"/>
  <c r="C18" i="9"/>
  <c r="C10" i="9"/>
  <c r="C7" i="9"/>
  <c r="B10" i="9"/>
  <c r="B6" i="5" s="1"/>
  <c r="B18" i="9"/>
  <c r="B8" i="5" s="1"/>
  <c r="C14" i="9"/>
  <c r="C13" i="9" s="1"/>
  <c r="B4" i="9"/>
  <c r="B22" i="9" l="1"/>
  <c r="B4" i="5"/>
  <c r="C22" i="9"/>
  <c r="C18" i="6"/>
  <c r="B18" i="6"/>
  <c r="C13" i="6"/>
  <c r="B13" i="6"/>
  <c r="C10" i="6"/>
  <c r="B10" i="6"/>
  <c r="C7" i="6"/>
  <c r="B7" i="6"/>
  <c r="C4" i="6"/>
  <c r="B4" i="6"/>
  <c r="B22" i="6" l="1"/>
  <c r="C22" i="6"/>
  <c r="B9" i="5"/>
  <c r="B10" i="5" s="1"/>
  <c r="B11" i="5" s="1"/>
  <c r="B19" i="5" s="1"/>
</calcChain>
</file>

<file path=xl/sharedStrings.xml><?xml version="1.0" encoding="utf-8"?>
<sst xmlns="http://schemas.openxmlformats.org/spreadsheetml/2006/main" count="133" uniqueCount="43">
  <si>
    <t>Ellentételezés felhasználásának elszámolása a Közszolgáltatási szerődés  5.7.2. pontja alapján</t>
  </si>
  <si>
    <t>+27 % ÁFA</t>
  </si>
  <si>
    <t>Nettó</t>
  </si>
  <si>
    <t>Bruttó</t>
  </si>
  <si>
    <t>Lakásgazdálkodás:
(5412)</t>
  </si>
  <si>
    <t>Költségek</t>
  </si>
  <si>
    <t>Bér</t>
  </si>
  <si>
    <t>Helyiséggazdálkodás:
(5446)</t>
  </si>
  <si>
    <t>Karbantartás - Üzemeltetés:
(5301)</t>
  </si>
  <si>
    <t>Közmű:
(5303)</t>
  </si>
  <si>
    <t>Áram</t>
  </si>
  <si>
    <t>Gáz</t>
  </si>
  <si>
    <t>Víz</t>
  </si>
  <si>
    <t>Egyéb</t>
  </si>
  <si>
    <t>Társasházi képviselet:
(5305)</t>
  </si>
  <si>
    <t xml:space="preserve"> </t>
  </si>
  <si>
    <t>Lakásgazdálkodási feladatok nettó költsége</t>
  </si>
  <si>
    <t>Helyiséggazdálkodási feladatok nettó költsége</t>
  </si>
  <si>
    <t>Karbantartási és üzemeltetési feladatok nettó költsége</t>
  </si>
  <si>
    <t>Társasházi képviselet nettó költségei</t>
  </si>
  <si>
    <t>Összeg (Ft)</t>
  </si>
  <si>
    <t>Közmű költségek (nettó)</t>
  </si>
  <si>
    <t>Lakásgazdálkodás:
(5401)</t>
  </si>
  <si>
    <t>Helyiséggazdálkodás:
(5406)</t>
  </si>
  <si>
    <t>Ingatlangazdálkodás 2024. II. negyedéves elszámolás</t>
  </si>
  <si>
    <t>Ketegóriák</t>
  </si>
  <si>
    <t>INGATLANGAZDÁLKODÁS összesen:</t>
  </si>
  <si>
    <t>Ingatlangazdálkodás 2024. III. negyedéves elszámolás</t>
  </si>
  <si>
    <t>Ingatlangazdálkodás 2024. IV. negyedéves elszámolás</t>
  </si>
  <si>
    <t>Ingatlangazdálkodás 2024. I. negyedéves elszámolás</t>
  </si>
  <si>
    <t>lakás- és helyiséggazdálkodási feladatok ellátásának költségei 2024.10-12 hó</t>
  </si>
  <si>
    <t>Ingatlangazdálkodás 2024.10-12. havi költsége összesen (nettó)</t>
  </si>
  <si>
    <t>Ingatlangazdálkodás 2024.10-12. havi költsége összesen (bruttó)</t>
  </si>
  <si>
    <t>- 2024. I-III. negyedévi túlkompenzáció összege (bruttó)</t>
  </si>
  <si>
    <t>Ingatlangazdálkodás 2024.12.31-én még el nem számolt Ellentételezés összesen (bruttó)</t>
  </si>
  <si>
    <t>- 2024.10. havi előleg összege (bruttó) - 50000070 sz. előlegszámla</t>
  </si>
  <si>
    <t>- 2024.11. havi előleg összege (bruttó) - 50000074 sz. előlegszámla</t>
  </si>
  <si>
    <t>- 2024.12. havi előleg összege (bruttó) - előlegszámla nem került kiállíásra</t>
  </si>
  <si>
    <t>2024.01-12. időszaki kumulált alulfinanszírozás összege *</t>
  </si>
  <si>
    <t>2024.01-12. időszaki kumulált túlkompenzáció összege</t>
  </si>
  <si>
    <r>
      <t>*A Közszolgáltatási szerződés 5.7.8. pontja alapján</t>
    </r>
    <r>
      <rPr>
        <i/>
        <sz val="11"/>
        <color theme="1"/>
        <rFont val="Calibri"/>
        <family val="2"/>
        <charset val="238"/>
        <scheme val="minor"/>
      </rPr>
      <t xml:space="preserve"> "Az éves ellentételezés összegét a Felek az Önkormányzat által elfogadott Éves Közszolgáltatási Jelentésben foglaltak szerint számolják el."</t>
    </r>
  </si>
  <si>
    <r>
      <t xml:space="preserve">*A Közszolgáltatási szerződés 5.7.9. pontja szerint: </t>
    </r>
    <r>
      <rPr>
        <i/>
        <sz val="11"/>
        <color theme="1"/>
        <rFont val="Calibri"/>
        <family val="2"/>
        <charset val="238"/>
        <scheme val="minor"/>
      </rPr>
      <t>"Amennyiben az Éves Közszolgáltatási Jelentésben szereplő, Önkormányzat által elfogadott elszámolás eredményeként a Közszolgálató további ellentételezésre jogosult, az Önkormányzat köteles a Közszolgáltató részére a különbözetet ugyancsak az elszámolást követő 15 napon belül megtéríteni."</t>
    </r>
  </si>
  <si>
    <t>Ingatlangazdálkodás 2024. év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</si>
</sst>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9" fillId="0" borderId="0"/>
  </cellStyleXfs>
  <cellXfs count="60">
    <xf numFmtId="0" fontId="0" fillId="0" borderId="0" xfId="0"/>
    <xf numFmtId="164" fontId="2" fillId="0" borderId="4" xfId="1" applyNumberFormat="1" applyFont="1" applyBorder="1"/>
    <xf numFmtId="0" fontId="2" fillId="0" borderId="0" xfId="0" applyFont="1" applyAlignment="1">
      <alignment vertical="center"/>
    </xf>
    <xf numFmtId="0" fontId="0" fillId="0" borderId="3" xfId="0" applyBorder="1" applyAlignment="1">
      <alignment wrapText="1"/>
    </xf>
    <xf numFmtId="164" fontId="1" fillId="0" borderId="4" xfId="1" applyNumberFormat="1" applyFont="1" applyBorder="1"/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horizontal="left"/>
    </xf>
    <xf numFmtId="0" fontId="0" fillId="0" borderId="3" xfId="0" quotePrefix="1" applyBorder="1" applyAlignment="1">
      <alignment wrapText="1"/>
    </xf>
    <xf numFmtId="164" fontId="2" fillId="0" borderId="4" xfId="0" applyNumberFormat="1" applyFont="1" applyBorder="1"/>
    <xf numFmtId="0" fontId="0" fillId="0" borderId="3" xfId="0" applyBorder="1"/>
    <xf numFmtId="0" fontId="0" fillId="0" borderId="4" xfId="0" applyBorder="1"/>
    <xf numFmtId="164" fontId="1" fillId="0" borderId="4" xfId="1" applyNumberFormat="1" applyFont="1" applyFill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/>
    <xf numFmtId="0" fontId="2" fillId="0" borderId="0" xfId="0" applyFont="1" applyAlignment="1">
      <alignment horizontal="right"/>
    </xf>
    <xf numFmtId="164" fontId="0" fillId="0" borderId="0" xfId="1" applyNumberFormat="1" applyFont="1"/>
    <xf numFmtId="164" fontId="6" fillId="0" borderId="4" xfId="1" applyNumberFormat="1" applyFont="1" applyFill="1" applyBorder="1"/>
    <xf numFmtId="0" fontId="6" fillId="0" borderId="3" xfId="0" quotePrefix="1" applyFont="1" applyBorder="1"/>
    <xf numFmtId="0" fontId="2" fillId="0" borderId="0" xfId="2" applyFont="1" applyAlignment="1">
      <alignment horizontal="right"/>
    </xf>
    <xf numFmtId="0" fontId="8" fillId="0" borderId="0" xfId="2"/>
    <xf numFmtId="0" fontId="8" fillId="0" borderId="0" xfId="2" applyAlignment="1">
      <alignment horizontal="left" indent="2"/>
    </xf>
    <xf numFmtId="164" fontId="0" fillId="0" borderId="0" xfId="3" applyNumberFormat="1" applyFont="1"/>
    <xf numFmtId="0" fontId="7" fillId="0" borderId="0" xfId="4" applyFont="1"/>
    <xf numFmtId="164" fontId="7" fillId="0" borderId="0" xfId="3" applyNumberFormat="1" applyFont="1"/>
    <xf numFmtId="0" fontId="11" fillId="0" borderId="7" xfId="4" applyFont="1" applyBorder="1" applyAlignment="1">
      <alignment horizontal="center"/>
    </xf>
    <xf numFmtId="164" fontId="11" fillId="0" borderId="10" xfId="3" applyNumberFormat="1" applyFont="1" applyBorder="1" applyAlignment="1">
      <alignment horizontal="center"/>
    </xf>
    <xf numFmtId="164" fontId="11" fillId="0" borderId="9" xfId="3" applyNumberFormat="1" applyFont="1" applyBorder="1" applyAlignment="1">
      <alignment horizontal="center"/>
    </xf>
    <xf numFmtId="0" fontId="12" fillId="0" borderId="11" xfId="4" applyFont="1" applyBorder="1" applyAlignment="1">
      <alignment wrapText="1"/>
    </xf>
    <xf numFmtId="0" fontId="7" fillId="0" borderId="13" xfId="4" applyFont="1" applyBorder="1" applyAlignment="1">
      <alignment horizontal="left" indent="2"/>
    </xf>
    <xf numFmtId="0" fontId="7" fillId="0" borderId="15" xfId="4" applyFont="1" applyBorder="1" applyAlignment="1">
      <alignment horizontal="left" indent="2"/>
    </xf>
    <xf numFmtId="0" fontId="12" fillId="0" borderId="13" xfId="4" applyFont="1" applyBorder="1" applyAlignment="1">
      <alignment wrapText="1"/>
    </xf>
    <xf numFmtId="0" fontId="7" fillId="0" borderId="17" xfId="4" applyFont="1" applyBorder="1" applyAlignment="1">
      <alignment horizontal="left" indent="2"/>
    </xf>
    <xf numFmtId="0" fontId="7" fillId="0" borderId="0" xfId="4" applyFont="1" applyAlignment="1">
      <alignment horizontal="left" indent="2"/>
    </xf>
    <xf numFmtId="0" fontId="12" fillId="2" borderId="7" xfId="4" applyFont="1" applyFill="1" applyBorder="1" applyAlignment="1">
      <alignment horizontal="left" vertical="center"/>
    </xf>
    <xf numFmtId="164" fontId="12" fillId="2" borderId="10" xfId="3" applyNumberFormat="1" applyFont="1" applyFill="1" applyBorder="1" applyAlignment="1">
      <alignment vertical="center"/>
    </xf>
    <xf numFmtId="164" fontId="12" fillId="2" borderId="9" xfId="3" applyNumberFormat="1" applyFont="1" applyFill="1" applyBorder="1" applyAlignment="1">
      <alignment vertical="center"/>
    </xf>
    <xf numFmtId="164" fontId="12" fillId="0" borderId="12" xfId="3" applyNumberFormat="1" applyFont="1" applyFill="1" applyBorder="1"/>
    <xf numFmtId="164" fontId="12" fillId="0" borderId="19" xfId="3" applyNumberFormat="1" applyFont="1" applyFill="1" applyBorder="1"/>
    <xf numFmtId="164" fontId="7" fillId="0" borderId="14" xfId="3" applyNumberFormat="1" applyFont="1" applyFill="1" applyBorder="1"/>
    <xf numFmtId="164" fontId="7" fillId="0" borderId="20" xfId="3" applyNumberFormat="1" applyFont="1" applyBorder="1"/>
    <xf numFmtId="164" fontId="7" fillId="0" borderId="21" xfId="3" applyNumberFormat="1" applyFont="1" applyBorder="1"/>
    <xf numFmtId="164" fontId="12" fillId="0" borderId="22" xfId="3" applyNumberFormat="1" applyFont="1" applyFill="1" applyBorder="1"/>
    <xf numFmtId="164" fontId="12" fillId="0" borderId="20" xfId="3" applyNumberFormat="1" applyFont="1" applyFill="1" applyBorder="1"/>
    <xf numFmtId="164" fontId="7" fillId="0" borderId="16" xfId="3" applyNumberFormat="1" applyFont="1" applyFill="1" applyBorder="1"/>
    <xf numFmtId="164" fontId="12" fillId="0" borderId="14" xfId="3" applyNumberFormat="1" applyFont="1" applyFill="1" applyBorder="1"/>
    <xf numFmtId="164" fontId="13" fillId="0" borderId="14" xfId="3" applyNumberFormat="1" applyFont="1" applyFill="1" applyBorder="1"/>
    <xf numFmtId="164" fontId="14" fillId="0" borderId="14" xfId="3" applyNumberFormat="1" applyFont="1" applyFill="1" applyBorder="1"/>
    <xf numFmtId="164" fontId="14" fillId="0" borderId="16" xfId="3" applyNumberFormat="1" applyFont="1" applyFill="1" applyBorder="1"/>
    <xf numFmtId="164" fontId="7" fillId="0" borderId="18" xfId="3" applyNumberFormat="1" applyFont="1" applyFill="1" applyBorder="1"/>
    <xf numFmtId="164" fontId="7" fillId="0" borderId="23" xfId="3" applyNumberFormat="1" applyFont="1" applyBorder="1"/>
    <xf numFmtId="164" fontId="7" fillId="0" borderId="0" xfId="3" applyNumberFormat="1" applyFont="1" applyFill="1"/>
    <xf numFmtId="0" fontId="0" fillId="0" borderId="0" xfId="0" applyAlignment="1">
      <alignment wrapText="1"/>
    </xf>
    <xf numFmtId="0" fontId="5" fillId="0" borderId="5" xfId="0" applyFont="1" applyBorder="1"/>
    <xf numFmtId="164" fontId="5" fillId="0" borderId="6" xfId="1" applyNumberFormat="1" applyFont="1" applyBorder="1"/>
    <xf numFmtId="0" fontId="3" fillId="0" borderId="3" xfId="0" applyFont="1" applyBorder="1"/>
    <xf numFmtId="164" fontId="3" fillId="0" borderId="4" xfId="0" applyNumberFormat="1" applyFont="1" applyBorder="1"/>
    <xf numFmtId="0" fontId="10" fillId="2" borderId="7" xfId="4" applyFont="1" applyFill="1" applyBorder="1" applyAlignment="1">
      <alignment horizontal="center"/>
    </xf>
    <xf numFmtId="0" fontId="10" fillId="2" borderId="8" xfId="4" applyFont="1" applyFill="1" applyBorder="1" applyAlignment="1">
      <alignment horizontal="center"/>
    </xf>
    <xf numFmtId="0" fontId="10" fillId="2" borderId="9" xfId="4" applyFont="1" applyFill="1" applyBorder="1" applyAlignment="1">
      <alignment horizontal="center"/>
    </xf>
  </cellXfs>
  <cellStyles count="5">
    <cellStyle name="Normál" xfId="0" builtinId="0"/>
    <cellStyle name="Normál 2" xfId="4"/>
    <cellStyle name="Normál 4" xfId="2"/>
    <cellStyle name="Pénznem" xfId="1" builtinId="4"/>
    <cellStyle name="Pénznem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&#225;solat%20-%20Gantt-projekttervez&#337;doh&#225;ny%20u.%204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ski%20S&#225;ndor\EVIN%20Nonprofit%20Zrt\Adatszolg&#225;ltat&#225;s%20-%20&#214;nkorm&#225;nyzat%20r&#233;sz&#233;re\Negyed&#233;ves%20jelent&#233;sek\2024.10-12\Ingatlangazd&#225;lkod&#225;s%202024.%20IV.%20negyed&#233;ves%20elsz&#225;mol&#225;s%20+%20TERV-T&#201;NY%20v.03_v&#233;gleg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kttervező"/>
    </sheetNames>
    <sheetDataSet>
      <sheetData sheetId="0">
        <row r="2">
          <cell r="L2">
            <v>59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RV-TÉNY"/>
      <sheetName val="Előirányzati soronkénti ktg Q4"/>
      <sheetName val="Előirányzati soronkénti ktg Q3"/>
      <sheetName val="Előirányzati soronkénti ktg Q2"/>
      <sheetName val="Előirányzati soronkénti ktg Q1"/>
      <sheetName val="Kalkuláció 10-12"/>
      <sheetName val="Költségtételek"/>
      <sheetName val="Bérköltség 10-12"/>
      <sheetName val="Tételes bér"/>
    </sheetNames>
    <sheetDataSet>
      <sheetData sheetId="0"/>
      <sheetData sheetId="1"/>
      <sheetData sheetId="2"/>
      <sheetData sheetId="3"/>
      <sheetData sheetId="4"/>
      <sheetData sheetId="5">
        <row r="11">
          <cell r="E11">
            <v>48452027.238666669</v>
          </cell>
          <cell r="F11">
            <v>58733047.799999997</v>
          </cell>
          <cell r="G11">
            <v>24384487.619333334</v>
          </cell>
          <cell r="H11">
            <v>43055429.399999999</v>
          </cell>
          <cell r="I11">
            <v>62590887.736100003</v>
          </cell>
          <cell r="J11">
            <v>61370460.740000002</v>
          </cell>
          <cell r="M11">
            <v>5947829.8359000003</v>
          </cell>
          <cell r="N11">
            <v>21384617.060000002</v>
          </cell>
        </row>
        <row r="29">
          <cell r="B29">
            <v>66499</v>
          </cell>
        </row>
        <row r="30">
          <cell r="B30">
            <v>7420851</v>
          </cell>
        </row>
        <row r="31">
          <cell r="B31">
            <v>7374150</v>
          </cell>
        </row>
        <row r="32">
          <cell r="B32">
            <v>1168633</v>
          </cell>
        </row>
        <row r="33">
          <cell r="B33">
            <v>3361180</v>
          </cell>
        </row>
        <row r="34">
          <cell r="B34">
            <v>8100</v>
          </cell>
        </row>
        <row r="35">
          <cell r="B35">
            <v>1324476</v>
          </cell>
        </row>
        <row r="36">
          <cell r="B36">
            <v>133500</v>
          </cell>
        </row>
        <row r="37">
          <cell r="B37">
            <v>254045</v>
          </cell>
        </row>
        <row r="38">
          <cell r="B38">
            <v>894733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23"/>
  <sheetViews>
    <sheetView workbookViewId="0">
      <selection activeCell="B9" sqref="B9"/>
    </sheetView>
  </sheetViews>
  <sheetFormatPr defaultRowHeight="15" x14ac:dyDescent="0.25"/>
  <cols>
    <col min="1" max="1" width="92.7109375" customWidth="1"/>
    <col min="2" max="2" width="21.7109375" customWidth="1"/>
  </cols>
  <sheetData>
    <row r="1" spans="1:2" ht="27" customHeight="1" x14ac:dyDescent="0.25">
      <c r="A1" s="5" t="s">
        <v>0</v>
      </c>
    </row>
    <row r="2" spans="1:2" ht="12.75" customHeight="1" thickBot="1" x14ac:dyDescent="0.3">
      <c r="A2" s="2"/>
    </row>
    <row r="3" spans="1:2" ht="27" customHeight="1" x14ac:dyDescent="0.25">
      <c r="A3" s="6" t="s">
        <v>30</v>
      </c>
      <c r="B3" s="13" t="s">
        <v>20</v>
      </c>
    </row>
    <row r="4" spans="1:2" x14ac:dyDescent="0.25">
      <c r="A4" s="3" t="s">
        <v>16</v>
      </c>
      <c r="B4" s="4">
        <f>+'Előirányzati soronkénti ktg Q4'!B4</f>
        <v>107185075</v>
      </c>
    </row>
    <row r="5" spans="1:2" x14ac:dyDescent="0.25">
      <c r="A5" s="3" t="s">
        <v>17</v>
      </c>
      <c r="B5" s="4">
        <f>+'Előirányzati soronkénti ktg Q4'!B7</f>
        <v>67439917</v>
      </c>
    </row>
    <row r="6" spans="1:2" x14ac:dyDescent="0.25">
      <c r="A6" s="3" t="s">
        <v>18</v>
      </c>
      <c r="B6" s="4">
        <f>+'Előirányzati soronkénti ktg Q4'!B10</f>
        <v>123961349</v>
      </c>
    </row>
    <row r="7" spans="1:2" x14ac:dyDescent="0.25">
      <c r="A7" s="3" t="s">
        <v>21</v>
      </c>
      <c r="B7" s="4">
        <f>+'Előirányzati soronkénti ktg Q4'!B13</f>
        <v>22006167</v>
      </c>
    </row>
    <row r="8" spans="1:2" x14ac:dyDescent="0.25">
      <c r="A8" s="3" t="s">
        <v>19</v>
      </c>
      <c r="B8" s="4">
        <f>+'Előirányzati soronkénti ktg Q4'!B18</f>
        <v>27332447</v>
      </c>
    </row>
    <row r="9" spans="1:2" x14ac:dyDescent="0.25">
      <c r="A9" s="7" t="s">
        <v>31</v>
      </c>
      <c r="B9" s="1">
        <f>SUM(B4:B8)</f>
        <v>347924955</v>
      </c>
    </row>
    <row r="10" spans="1:2" x14ac:dyDescent="0.25">
      <c r="A10" s="8" t="s">
        <v>1</v>
      </c>
      <c r="B10" s="4">
        <f>+B9*0.27</f>
        <v>93939737.850000009</v>
      </c>
    </row>
    <row r="11" spans="1:2" x14ac:dyDescent="0.25">
      <c r="A11" s="7" t="s">
        <v>32</v>
      </c>
      <c r="B11" s="9">
        <f>SUM(B9:B10)</f>
        <v>441864692.85000002</v>
      </c>
    </row>
    <row r="12" spans="1:2" x14ac:dyDescent="0.25">
      <c r="A12" s="10"/>
      <c r="B12" s="11"/>
    </row>
    <row r="13" spans="1:2" x14ac:dyDescent="0.25">
      <c r="A13" s="18" t="s">
        <v>33</v>
      </c>
      <c r="B13" s="17">
        <v>106025543</v>
      </c>
    </row>
    <row r="14" spans="1:2" x14ac:dyDescent="0.25">
      <c r="A14" s="8" t="s">
        <v>35</v>
      </c>
      <c r="B14" s="12">
        <v>135050000</v>
      </c>
    </row>
    <row r="15" spans="1:2" x14ac:dyDescent="0.25">
      <c r="A15" s="8" t="s">
        <v>36</v>
      </c>
      <c r="B15" s="12">
        <v>135050000</v>
      </c>
    </row>
    <row r="16" spans="1:2" x14ac:dyDescent="0.25">
      <c r="A16" s="8" t="s">
        <v>37</v>
      </c>
      <c r="B16" s="12">
        <v>0</v>
      </c>
    </row>
    <row r="17" spans="1:2" x14ac:dyDescent="0.25">
      <c r="A17" s="14" t="s">
        <v>34</v>
      </c>
      <c r="B17" s="9">
        <f>SUM(B13:B16)</f>
        <v>376125543</v>
      </c>
    </row>
    <row r="18" spans="1:2" x14ac:dyDescent="0.25">
      <c r="A18" s="10"/>
      <c r="B18" s="11"/>
    </row>
    <row r="19" spans="1:2" x14ac:dyDescent="0.25">
      <c r="A19" s="55" t="s">
        <v>38</v>
      </c>
      <c r="B19" s="56">
        <f>+B11-B17</f>
        <v>65739149.850000024</v>
      </c>
    </row>
    <row r="20" spans="1:2" ht="15.75" thickBot="1" x14ac:dyDescent="0.3">
      <c r="A20" s="53" t="s">
        <v>39</v>
      </c>
      <c r="B20" s="54">
        <v>0</v>
      </c>
    </row>
    <row r="22" spans="1:2" ht="30" x14ac:dyDescent="0.25">
      <c r="A22" s="52" t="s">
        <v>40</v>
      </c>
    </row>
    <row r="23" spans="1:2" ht="60" x14ac:dyDescent="0.25">
      <c r="A23" s="52" t="s">
        <v>41</v>
      </c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&amp;L2. sz. melléklet - Bevételi tábla&amp;R&amp;"-,Félkövér"EVIN Nonprofit Zrt.</oddHeader>
    <oddFooter>&amp;L&amp;A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23"/>
  <sheetViews>
    <sheetView tabSelected="1" view="pageBreakPreview" zoomScaleNormal="100" zoomScaleSheetLayoutView="100" workbookViewId="0">
      <selection activeCell="B18" sqref="B18"/>
    </sheetView>
  </sheetViews>
  <sheetFormatPr defaultColWidth="9.140625" defaultRowHeight="15" x14ac:dyDescent="0.25"/>
  <cols>
    <col min="1" max="1" width="35.7109375" style="20" customWidth="1"/>
    <col min="2" max="3" width="20.7109375" style="22" customWidth="1"/>
    <col min="4" max="16384" width="9.140625" style="20"/>
  </cols>
  <sheetData>
    <row r="1" spans="1:3" ht="19.5" thickBot="1" x14ac:dyDescent="0.35">
      <c r="A1" s="57" t="s">
        <v>42</v>
      </c>
      <c r="B1" s="58"/>
      <c r="C1" s="59"/>
    </row>
    <row r="2" spans="1:3" ht="15.75" thickBot="1" x14ac:dyDescent="0.3">
      <c r="A2" s="23"/>
      <c r="B2" s="24"/>
      <c r="C2" s="24"/>
    </row>
    <row r="3" spans="1:3" s="19" customFormat="1" ht="15.75" thickBot="1" x14ac:dyDescent="0.3">
      <c r="A3" s="25" t="s">
        <v>25</v>
      </c>
      <c r="B3" s="26" t="s">
        <v>2</v>
      </c>
      <c r="C3" s="27" t="s">
        <v>3</v>
      </c>
    </row>
    <row r="4" spans="1:3" ht="31.5" x14ac:dyDescent="0.25">
      <c r="A4" s="28" t="s">
        <v>22</v>
      </c>
      <c r="B4" s="37">
        <f>'Előirányzati soronkénti ktg Q4'!B4+'Előirányzati soronkénti ktg Q3'!B4+'Előirányzati soronkénti ktg Q2'!B4+'Előirányzati soronkénti ktg Q1'!B4</f>
        <v>343664879.5085237</v>
      </c>
      <c r="C4" s="37">
        <f>'Előirányzati soronkénti ktg Q4'!C4+'Előirányzati soronkénti ktg Q3'!C4+'Előirányzati soronkénti ktg Q2'!C4+'Előirányzati soronkénti ktg Q1'!C4</f>
        <v>436454398</v>
      </c>
    </row>
    <row r="5" spans="1:3" x14ac:dyDescent="0.25">
      <c r="A5" s="29" t="s">
        <v>5</v>
      </c>
      <c r="B5" s="39">
        <f>'Előirányzati soronkénti ktg Q4'!B5+'Előirányzati soronkénti ktg Q3'!B5+'Előirányzati soronkénti ktg Q2'!B5+'Előirányzati soronkénti ktg Q1'!B5</f>
        <v>132979276.50852369</v>
      </c>
      <c r="C5" s="39">
        <f>'Előirányzati soronkénti ktg Q4'!C5+'Előirányzati soronkénti ktg Q3'!C5+'Előirányzati soronkénti ktg Q2'!C5+'Előirányzati soronkénti ktg Q1'!C5</f>
        <v>168883682</v>
      </c>
    </row>
    <row r="6" spans="1:3" x14ac:dyDescent="0.25">
      <c r="A6" s="30" t="s">
        <v>6</v>
      </c>
      <c r="B6" s="39">
        <f>'Előirányzati soronkénti ktg Q4'!B6+'Előirányzati soronkénti ktg Q3'!B6+'Előirányzati soronkénti ktg Q2'!B6+'Előirányzati soronkénti ktg Q1'!B6</f>
        <v>210685603</v>
      </c>
      <c r="C6" s="39">
        <f>'Előirányzati soronkénti ktg Q4'!C6+'Előirányzati soronkénti ktg Q3'!C6+'Előirányzati soronkénti ktg Q2'!C6+'Előirányzati soronkénti ktg Q1'!C6</f>
        <v>267570716</v>
      </c>
    </row>
    <row r="7" spans="1:3" ht="31.5" x14ac:dyDescent="0.25">
      <c r="A7" s="31" t="s">
        <v>23</v>
      </c>
      <c r="B7" s="42">
        <f>'Előirányzati soronkénti ktg Q4'!B7+'Előirányzati soronkénti ktg Q3'!B7+'Előirányzati soronkénti ktg Q2'!B7+'Előirányzati soronkénti ktg Q1'!B7</f>
        <v>235982536.79197627</v>
      </c>
      <c r="C7" s="42">
        <f>'Előirányzati soronkénti ktg Q4'!C7+'Előirányzati soronkénti ktg Q3'!C7+'Előirányzati soronkénti ktg Q2'!C7+'Előirányzati soronkénti ktg Q1'!C7</f>
        <v>299697821</v>
      </c>
    </row>
    <row r="8" spans="1:3" x14ac:dyDescent="0.25">
      <c r="A8" s="29" t="s">
        <v>5</v>
      </c>
      <c r="B8" s="39">
        <f>'Előirányzati soronkénti ktg Q4'!B8+'Előirányzati soronkénti ktg Q3'!B8+'Előirányzati soronkénti ktg Q2'!B8+'Előirányzati soronkénti ktg Q1'!B8</f>
        <v>82456632.791976288</v>
      </c>
      <c r="C8" s="39">
        <f>'Előirányzati soronkénti ktg Q4'!C8+'Előirányzati soronkénti ktg Q3'!C8+'Előirányzati soronkénti ktg Q2'!C8+'Előirányzati soronkénti ktg Q1'!C8</f>
        <v>104719923</v>
      </c>
    </row>
    <row r="9" spans="1:3" x14ac:dyDescent="0.25">
      <c r="A9" s="30" t="s">
        <v>6</v>
      </c>
      <c r="B9" s="44">
        <f>'Előirányzati soronkénti ktg Q4'!B9+'Előirányzati soronkénti ktg Q3'!B9+'Előirányzati soronkénti ktg Q2'!B9+'Előirányzati soronkénti ktg Q1'!B9</f>
        <v>153525904</v>
      </c>
      <c r="C9" s="44">
        <f>'Előirányzati soronkénti ktg Q4'!C9+'Előirányzati soronkénti ktg Q3'!C9+'Előirányzati soronkénti ktg Q2'!C9+'Előirányzati soronkénti ktg Q1'!C9</f>
        <v>194977898</v>
      </c>
    </row>
    <row r="10" spans="1:3" ht="31.5" x14ac:dyDescent="0.25">
      <c r="A10" s="31" t="s">
        <v>8</v>
      </c>
      <c r="B10" s="45">
        <f>'Előirányzati soronkénti ktg Q4'!B10+'Előirányzati soronkénti ktg Q3'!B10+'Előirányzati soronkénti ktg Q2'!B10+'Előirányzati soronkénti ktg Q1'!B10</f>
        <v>439605893</v>
      </c>
      <c r="C10" s="45">
        <f>'Előirányzati soronkénti ktg Q4'!C10+'Előirányzati soronkénti ktg Q3'!C10+'Előirányzati soronkénti ktg Q2'!C10+'Előirányzati soronkénti ktg Q1'!C10</f>
        <v>558299485</v>
      </c>
    </row>
    <row r="11" spans="1:3" x14ac:dyDescent="0.25">
      <c r="A11" s="29" t="s">
        <v>5</v>
      </c>
      <c r="B11" s="39">
        <f>'Előirányzati soronkénti ktg Q4'!B11+'Előirányzati soronkénti ktg Q3'!B11+'Előirányzati soronkénti ktg Q2'!B11+'Előirányzati soronkénti ktg Q1'!B11</f>
        <v>267980983</v>
      </c>
      <c r="C11" s="39">
        <f>'Előirányzati soronkénti ktg Q4'!C11+'Előirányzati soronkénti ktg Q3'!C11+'Előirányzati soronkénti ktg Q2'!C11+'Előirányzati soronkénti ktg Q1'!C11</f>
        <v>340335849</v>
      </c>
    </row>
    <row r="12" spans="1:3" x14ac:dyDescent="0.25">
      <c r="A12" s="30" t="s">
        <v>6</v>
      </c>
      <c r="B12" s="44">
        <f>'Előirányzati soronkénti ktg Q4'!B12+'Előirányzati soronkénti ktg Q3'!B12+'Előirányzati soronkénti ktg Q2'!B12+'Előirányzati soronkénti ktg Q1'!B12</f>
        <v>171624910</v>
      </c>
      <c r="C12" s="44">
        <f>'Előirányzati soronkénti ktg Q4'!C12+'Előirányzati soronkénti ktg Q3'!C12+'Előirányzati soronkénti ktg Q2'!C12+'Előirányzati soronkénti ktg Q1'!C12</f>
        <v>217963636</v>
      </c>
    </row>
    <row r="13" spans="1:3" ht="31.5" x14ac:dyDescent="0.25">
      <c r="A13" s="31" t="s">
        <v>9</v>
      </c>
      <c r="B13" s="46">
        <f>'Előirányzati soronkénti ktg Q4'!B13+'Előirányzati soronkénti ktg Q3'!B13+'Előirányzati soronkénti ktg Q2'!B13+'Előirányzati soronkénti ktg Q1'!B13</f>
        <v>103028953</v>
      </c>
      <c r="C13" s="46">
        <f>'Előirányzati soronkénti ktg Q4'!C13+'Előirányzati soronkénti ktg Q3'!C13+'Előirányzati soronkénti ktg Q2'!C13+'Előirányzati soronkénti ktg Q1'!C13</f>
        <v>130846771</v>
      </c>
    </row>
    <row r="14" spans="1:3" x14ac:dyDescent="0.25">
      <c r="A14" s="29" t="s">
        <v>10</v>
      </c>
      <c r="B14" s="47">
        <f>'Előirányzati soronkénti ktg Q4'!B14+'Előirányzati soronkénti ktg Q3'!B14+'Előirányzati soronkénti ktg Q2'!B14+'Előirányzati soronkénti ktg Q1'!B14</f>
        <v>28863288</v>
      </c>
      <c r="C14" s="47">
        <f>'Előirányzati soronkénti ktg Q4'!C14+'Előirányzati soronkénti ktg Q3'!C14+'Előirányzati soronkénti ktg Q2'!C14+'Előirányzati soronkénti ktg Q1'!C14</f>
        <v>36656376</v>
      </c>
    </row>
    <row r="15" spans="1:3" x14ac:dyDescent="0.25">
      <c r="A15" s="29" t="s">
        <v>11</v>
      </c>
      <c r="B15" s="47">
        <f>'Előirányzati soronkénti ktg Q4'!B15+'Előirányzati soronkénti ktg Q3'!B15+'Előirányzati soronkénti ktg Q2'!B15+'Előirányzati soronkénti ktg Q1'!B15</f>
        <v>22320968</v>
      </c>
      <c r="C15" s="47">
        <f>'Előirányzati soronkénti ktg Q4'!C15+'Előirányzati soronkénti ktg Q3'!C15+'Előirányzati soronkénti ktg Q2'!C15+'Előirányzati soronkénti ktg Q1'!C15</f>
        <v>28347630</v>
      </c>
    </row>
    <row r="16" spans="1:3" x14ac:dyDescent="0.25">
      <c r="A16" s="29" t="s">
        <v>12</v>
      </c>
      <c r="B16" s="47">
        <f>'Előirányzati soronkénti ktg Q4'!B16+'Előirányzati soronkénti ktg Q3'!B16+'Előirányzati soronkénti ktg Q2'!B16+'Előirányzati soronkénti ktg Q1'!B16</f>
        <v>34130309</v>
      </c>
      <c r="C16" s="47">
        <f>'Előirányzati soronkénti ktg Q4'!C16+'Előirányzati soronkénti ktg Q3'!C16+'Előirányzati soronkénti ktg Q2'!C16+'Előirányzati soronkénti ktg Q1'!C16</f>
        <v>43345492</v>
      </c>
    </row>
    <row r="17" spans="1:3" x14ac:dyDescent="0.25">
      <c r="A17" s="30" t="s">
        <v>13</v>
      </c>
      <c r="B17" s="48">
        <f>'Előirányzati soronkénti ktg Q4'!B17+'Előirányzati soronkénti ktg Q3'!B17+'Előirányzati soronkénti ktg Q2'!B17+'Előirányzati soronkénti ktg Q1'!B17</f>
        <v>17714388</v>
      </c>
      <c r="C17" s="48">
        <f>'Előirányzati soronkénti ktg Q4'!C17+'Előirányzati soronkénti ktg Q3'!C17+'Előirányzati soronkénti ktg Q2'!C17+'Előirányzati soronkénti ktg Q1'!C17</f>
        <v>22497273</v>
      </c>
    </row>
    <row r="18" spans="1:3" ht="31.5" x14ac:dyDescent="0.25">
      <c r="A18" s="31" t="s">
        <v>14</v>
      </c>
      <c r="B18" s="45">
        <f>'Előirányzati soronkénti ktg Q4'!B18+'Előirányzati soronkénti ktg Q3'!B18+'Előirányzati soronkénti ktg Q2'!B18+'Előirányzati soronkénti ktg Q1'!B18</f>
        <v>81451320</v>
      </c>
      <c r="C18" s="45">
        <f>'Előirányzati soronkénti ktg Q4'!C18+'Előirányzati soronkénti ktg Q3'!C18+'Előirányzati soronkénti ktg Q2'!C18+'Előirányzati soronkénti ktg Q1'!C18</f>
        <v>103443176</v>
      </c>
    </row>
    <row r="19" spans="1:3" x14ac:dyDescent="0.25">
      <c r="A19" s="29" t="s">
        <v>5</v>
      </c>
      <c r="B19" s="39">
        <f>'Előirányzati soronkénti ktg Q4'!B19+'Előirányzati soronkénti ktg Q3'!B19+'Előirányzati soronkénti ktg Q2'!B19+'Előirányzati soronkénti ktg Q1'!B19</f>
        <v>16093547</v>
      </c>
      <c r="C19" s="39">
        <f>'Előirányzati soronkénti ktg Q4'!C19+'Előirányzati soronkénti ktg Q3'!C19+'Előirányzati soronkénti ktg Q2'!C19+'Előirányzati soronkénti ktg Q1'!C19</f>
        <v>20438804</v>
      </c>
    </row>
    <row r="20" spans="1:3" ht="15.75" thickBot="1" x14ac:dyDescent="0.3">
      <c r="A20" s="32" t="s">
        <v>6</v>
      </c>
      <c r="B20" s="49">
        <f>'Előirányzati soronkénti ktg Q4'!B20+'Előirányzati soronkénti ktg Q3'!B20+'Előirányzati soronkénti ktg Q2'!B20+'Előirányzati soronkénti ktg Q1'!B20</f>
        <v>65357773</v>
      </c>
      <c r="C20" s="49">
        <f>'Előirányzati soronkénti ktg Q4'!C20+'Előirányzati soronkénti ktg Q3'!C20+'Előirányzati soronkénti ktg Q2'!C20+'Előirányzati soronkénti ktg Q1'!C20</f>
        <v>83004372</v>
      </c>
    </row>
    <row r="21" spans="1:3" ht="15.75" thickBot="1" x14ac:dyDescent="0.3">
      <c r="A21" s="33"/>
      <c r="B21" s="24"/>
      <c r="C21" s="24"/>
    </row>
    <row r="22" spans="1:3" ht="16.5" thickBot="1" x14ac:dyDescent="0.3">
      <c r="A22" s="34" t="s">
        <v>26</v>
      </c>
      <c r="B22" s="35">
        <f>'Előirányzati soronkénti ktg Q4'!B22+'Előirányzati soronkénti ktg Q3'!B22+'Előirányzati soronkénti ktg Q2'!B22+'Előirányzati soronkénti ktg Q1'!B22</f>
        <v>1203733582.3004999</v>
      </c>
      <c r="C22" s="35">
        <f>'Előirányzati soronkénti ktg Q4'!C22+'Előirányzati soronkénti ktg Q3'!C22+'Előirányzati soronkénti ktg Q2'!C22+'Előirányzati soronkénti ktg Q1'!C22</f>
        <v>1528741651</v>
      </c>
    </row>
    <row r="23" spans="1:3" x14ac:dyDescent="0.25">
      <c r="A23" s="21" t="s">
        <v>15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&amp;L&amp;F / &amp;A&amp;C&amp;P / &amp;N&amp;REVIN Kontrolling / &amp;D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D23"/>
  <sheetViews>
    <sheetView view="pageBreakPreview" zoomScaleNormal="100" zoomScaleSheetLayoutView="100" workbookViewId="0">
      <selection activeCell="B22" sqref="B22"/>
    </sheetView>
  </sheetViews>
  <sheetFormatPr defaultRowHeight="15" x14ac:dyDescent="0.25"/>
  <cols>
    <col min="1" max="1" width="35.7109375" customWidth="1"/>
    <col min="2" max="3" width="20.7109375" style="16" customWidth="1"/>
  </cols>
  <sheetData>
    <row r="1" spans="1:4" s="15" customFormat="1" ht="19.5" thickBot="1" x14ac:dyDescent="0.35">
      <c r="A1" s="57" t="s">
        <v>28</v>
      </c>
      <c r="B1" s="58"/>
      <c r="C1" s="59"/>
    </row>
    <row r="2" spans="1:4" s="23" customFormat="1" ht="15.75" thickBot="1" x14ac:dyDescent="0.3">
      <c r="B2" s="24"/>
      <c r="C2" s="24"/>
      <c r="D2" s="51"/>
    </row>
    <row r="3" spans="1:4" s="15" customFormat="1" ht="15.75" thickBot="1" x14ac:dyDescent="0.3">
      <c r="A3" s="25" t="s">
        <v>25</v>
      </c>
      <c r="B3" s="26" t="s">
        <v>2</v>
      </c>
      <c r="C3" s="27" t="s">
        <v>3</v>
      </c>
    </row>
    <row r="4" spans="1:4" ht="31.5" x14ac:dyDescent="0.25">
      <c r="A4" s="28" t="s">
        <v>22</v>
      </c>
      <c r="B4" s="37">
        <f>SUM(B5:B6)</f>
        <v>107185075</v>
      </c>
      <c r="C4" s="38">
        <f>SUM(C5:C6)</f>
        <v>136125045</v>
      </c>
    </row>
    <row r="5" spans="1:4" x14ac:dyDescent="0.25">
      <c r="A5" s="29" t="s">
        <v>5</v>
      </c>
      <c r="B5" s="39">
        <f>ROUND('[2]Kalkuláció 10-12'!E11,0)</f>
        <v>48452027</v>
      </c>
      <c r="C5" s="40">
        <f t="shared" ref="C5:C12" si="0">ROUND(B5*1.27,0)</f>
        <v>61534074</v>
      </c>
    </row>
    <row r="6" spans="1:4" x14ac:dyDescent="0.25">
      <c r="A6" s="30" t="s">
        <v>6</v>
      </c>
      <c r="B6" s="39">
        <f>ROUND('[2]Kalkuláció 10-12'!F11,0)</f>
        <v>58733048</v>
      </c>
      <c r="C6" s="41">
        <f t="shared" si="0"/>
        <v>74590971</v>
      </c>
    </row>
    <row r="7" spans="1:4" ht="31.5" x14ac:dyDescent="0.25">
      <c r="A7" s="31" t="s">
        <v>23</v>
      </c>
      <c r="B7" s="42">
        <f>SUM(B8:B9)</f>
        <v>67439917</v>
      </c>
      <c r="C7" s="43">
        <f>SUM(C8:C9)</f>
        <v>85648695</v>
      </c>
    </row>
    <row r="8" spans="1:4" x14ac:dyDescent="0.25">
      <c r="A8" s="29" t="s">
        <v>5</v>
      </c>
      <c r="B8" s="39">
        <f>ROUND('[2]Kalkuláció 10-12'!G11,0)</f>
        <v>24384488</v>
      </c>
      <c r="C8" s="40">
        <f t="shared" si="0"/>
        <v>30968300</v>
      </c>
    </row>
    <row r="9" spans="1:4" x14ac:dyDescent="0.25">
      <c r="A9" s="30" t="s">
        <v>6</v>
      </c>
      <c r="B9" s="44">
        <f>ROUND('[2]Kalkuláció 10-12'!H11,0)</f>
        <v>43055429</v>
      </c>
      <c r="C9" s="41">
        <f t="shared" si="0"/>
        <v>54680395</v>
      </c>
    </row>
    <row r="10" spans="1:4" ht="31.5" x14ac:dyDescent="0.25">
      <c r="A10" s="31" t="s">
        <v>8</v>
      </c>
      <c r="B10" s="45">
        <f>SUM(B11:B12)</f>
        <v>123961349</v>
      </c>
      <c r="C10" s="43">
        <f>SUM(C11:C12)</f>
        <v>157430913</v>
      </c>
    </row>
    <row r="11" spans="1:4" x14ac:dyDescent="0.25">
      <c r="A11" s="29" t="s">
        <v>5</v>
      </c>
      <c r="B11" s="39">
        <f>ROUND('[2]Kalkuláció 10-12'!I11,0)</f>
        <v>62590888</v>
      </c>
      <c r="C11" s="40">
        <f t="shared" si="0"/>
        <v>79490428</v>
      </c>
    </row>
    <row r="12" spans="1:4" x14ac:dyDescent="0.25">
      <c r="A12" s="30" t="s">
        <v>6</v>
      </c>
      <c r="B12" s="44">
        <f>ROUND('[2]Kalkuláció 10-12'!J11,0)</f>
        <v>61370461</v>
      </c>
      <c r="C12" s="41">
        <f t="shared" si="0"/>
        <v>77940485</v>
      </c>
    </row>
    <row r="13" spans="1:4" ht="31.5" x14ac:dyDescent="0.25">
      <c r="A13" s="31" t="s">
        <v>9</v>
      </c>
      <c r="B13" s="46">
        <f>SUM(B14:B17)</f>
        <v>22006167</v>
      </c>
      <c r="C13" s="43">
        <f>SUM(C14:C17)</f>
        <v>27947832</v>
      </c>
    </row>
    <row r="14" spans="1:4" x14ac:dyDescent="0.25">
      <c r="A14" s="29" t="s">
        <v>10</v>
      </c>
      <c r="B14" s="47">
        <f>'[2]Kalkuláció 10-12'!B29</f>
        <v>66499</v>
      </c>
      <c r="C14" s="40">
        <f>ROUND(B14*1.27,0)</f>
        <v>84454</v>
      </c>
    </row>
    <row r="15" spans="1:4" x14ac:dyDescent="0.25">
      <c r="A15" s="29" t="s">
        <v>11</v>
      </c>
      <c r="B15" s="47">
        <f>'[2]Kalkuláció 10-12'!B31</f>
        <v>7374150</v>
      </c>
      <c r="C15" s="40">
        <f>ROUND(B15*1.27,0)</f>
        <v>9365171</v>
      </c>
    </row>
    <row r="16" spans="1:4" x14ac:dyDescent="0.25">
      <c r="A16" s="29" t="s">
        <v>12</v>
      </c>
      <c r="B16" s="47">
        <f>'[2]Kalkuláció 10-12'!B33+'[2]Kalkuláció 10-12'!B30</f>
        <v>10782031</v>
      </c>
      <c r="C16" s="40">
        <f>ROUND(B16*1.27,0)</f>
        <v>13693179</v>
      </c>
    </row>
    <row r="17" spans="1:3" x14ac:dyDescent="0.25">
      <c r="A17" s="30" t="s">
        <v>13</v>
      </c>
      <c r="B17" s="48">
        <f>'[2]Kalkuláció 10-12'!B32+'[2]Kalkuláció 10-12'!B34+'[2]Kalkuláció 10-12'!B35+'[2]Kalkuláció 10-12'!B36+'[2]Kalkuláció 10-12'!B37+'[2]Kalkuláció 10-12'!B38</f>
        <v>3783487</v>
      </c>
      <c r="C17" s="41">
        <f t="shared" ref="C17:C20" si="1">ROUND(B17*1.27,0)</f>
        <v>4805028</v>
      </c>
    </row>
    <row r="18" spans="1:3" ht="31.5" x14ac:dyDescent="0.25">
      <c r="A18" s="31" t="s">
        <v>14</v>
      </c>
      <c r="B18" s="45">
        <f>SUM(B19:B20)</f>
        <v>27332447</v>
      </c>
      <c r="C18" s="43">
        <f>SUM(C19:C20)</f>
        <v>34712208</v>
      </c>
    </row>
    <row r="19" spans="1:3" x14ac:dyDescent="0.25">
      <c r="A19" s="29" t="s">
        <v>5</v>
      </c>
      <c r="B19" s="39">
        <f>ROUND('[2]Kalkuláció 10-12'!M11,0)</f>
        <v>5947830</v>
      </c>
      <c r="C19" s="40">
        <f t="shared" si="1"/>
        <v>7553744</v>
      </c>
    </row>
    <row r="20" spans="1:3" ht="15.75" thickBot="1" x14ac:dyDescent="0.3">
      <c r="A20" s="32" t="s">
        <v>6</v>
      </c>
      <c r="B20" s="49">
        <f>ROUND('[2]Kalkuláció 10-12'!N11,0)</f>
        <v>21384617</v>
      </c>
      <c r="C20" s="50">
        <f t="shared" si="1"/>
        <v>27158464</v>
      </c>
    </row>
    <row r="21" spans="1:3" ht="15.75" thickBot="1" x14ac:dyDescent="0.3">
      <c r="A21" s="33"/>
      <c r="B21" s="24"/>
      <c r="C21" s="24"/>
    </row>
    <row r="22" spans="1:3" ht="16.5" thickBot="1" x14ac:dyDescent="0.3">
      <c r="A22" s="34" t="s">
        <v>26</v>
      </c>
      <c r="B22" s="35">
        <f>B4+B7+B10+B13+B18</f>
        <v>347924955</v>
      </c>
      <c r="C22" s="36">
        <f>C4+C7+C10+C13+C18</f>
        <v>441864693</v>
      </c>
    </row>
    <row r="23" spans="1:3" x14ac:dyDescent="0.25">
      <c r="A23" t="s">
        <v>15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&amp;L&amp;8&amp;F / &amp;A&amp;R&amp;8EVIN Kontrolling / &amp;D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22"/>
  <sheetViews>
    <sheetView view="pageBreakPreview" zoomScaleNormal="100" zoomScaleSheetLayoutView="100" workbookViewId="0">
      <selection activeCell="K16" sqref="K16"/>
    </sheetView>
  </sheetViews>
  <sheetFormatPr defaultRowHeight="15" x14ac:dyDescent="0.25"/>
  <cols>
    <col min="1" max="1" width="35.7109375" customWidth="1"/>
    <col min="2" max="3" width="20.7109375" style="16" customWidth="1"/>
  </cols>
  <sheetData>
    <row r="1" spans="1:4" s="15" customFormat="1" ht="19.5" thickBot="1" x14ac:dyDescent="0.35">
      <c r="A1" s="57" t="s">
        <v>27</v>
      </c>
      <c r="B1" s="58"/>
      <c r="C1" s="59"/>
    </row>
    <row r="2" spans="1:4" s="23" customFormat="1" ht="15.75" thickBot="1" x14ac:dyDescent="0.3">
      <c r="B2" s="24"/>
      <c r="C2" s="24"/>
      <c r="D2" s="51"/>
    </row>
    <row r="3" spans="1:4" s="15" customFormat="1" ht="15.75" thickBot="1" x14ac:dyDescent="0.3">
      <c r="A3" s="25" t="s">
        <v>25</v>
      </c>
      <c r="B3" s="26" t="s">
        <v>2</v>
      </c>
      <c r="C3" s="27" t="s">
        <v>3</v>
      </c>
    </row>
    <row r="4" spans="1:4" ht="31.5" x14ac:dyDescent="0.25">
      <c r="A4" s="28" t="s">
        <v>4</v>
      </c>
      <c r="B4" s="37">
        <f>SUM(B5:B6)</f>
        <v>72741296</v>
      </c>
      <c r="C4" s="38">
        <f>SUM(C5:C6)</f>
        <v>92381446</v>
      </c>
    </row>
    <row r="5" spans="1:4" x14ac:dyDescent="0.25">
      <c r="A5" s="29" t="s">
        <v>5</v>
      </c>
      <c r="B5" s="39">
        <v>30055100</v>
      </c>
      <c r="C5" s="40">
        <v>38169977</v>
      </c>
    </row>
    <row r="6" spans="1:4" x14ac:dyDescent="0.25">
      <c r="A6" s="30" t="s">
        <v>6</v>
      </c>
      <c r="B6" s="39">
        <v>42686196</v>
      </c>
      <c r="C6" s="41">
        <v>54211469</v>
      </c>
    </row>
    <row r="7" spans="1:4" ht="31.5" x14ac:dyDescent="0.25">
      <c r="A7" s="31" t="s">
        <v>7</v>
      </c>
      <c r="B7" s="42">
        <f>SUM(B8:B9)</f>
        <v>49839137</v>
      </c>
      <c r="C7" s="43">
        <f>SUM(C8:C9)</f>
        <v>63295704</v>
      </c>
    </row>
    <row r="8" spans="1:4" x14ac:dyDescent="0.25">
      <c r="A8" s="29" t="s">
        <v>5</v>
      </c>
      <c r="B8" s="39">
        <v>16901958</v>
      </c>
      <c r="C8" s="40">
        <v>21465487</v>
      </c>
    </row>
    <row r="9" spans="1:4" x14ac:dyDescent="0.25">
      <c r="A9" s="30" t="s">
        <v>6</v>
      </c>
      <c r="B9" s="44">
        <v>32937179</v>
      </c>
      <c r="C9" s="41">
        <v>41830217</v>
      </c>
    </row>
    <row r="10" spans="1:4" ht="31.5" x14ac:dyDescent="0.25">
      <c r="A10" s="31" t="s">
        <v>8</v>
      </c>
      <c r="B10" s="45">
        <f>SUM(B11:B12)</f>
        <v>141634754</v>
      </c>
      <c r="C10" s="43">
        <f>SUM(C11:C12)</f>
        <v>179876138</v>
      </c>
    </row>
    <row r="11" spans="1:4" x14ac:dyDescent="0.25">
      <c r="A11" s="29" t="s">
        <v>5</v>
      </c>
      <c r="B11" s="39">
        <v>94762776</v>
      </c>
      <c r="C11" s="40">
        <v>120348726</v>
      </c>
    </row>
    <row r="12" spans="1:4" x14ac:dyDescent="0.25">
      <c r="A12" s="30" t="s">
        <v>6</v>
      </c>
      <c r="B12" s="44">
        <v>46871978</v>
      </c>
      <c r="C12" s="41">
        <v>59527412</v>
      </c>
    </row>
    <row r="13" spans="1:4" ht="31.5" x14ac:dyDescent="0.25">
      <c r="A13" s="31" t="s">
        <v>9</v>
      </c>
      <c r="B13" s="46">
        <f>SUM(B14:B17)</f>
        <v>20349324</v>
      </c>
      <c r="C13" s="43">
        <f>SUM(C14:C17)</f>
        <v>25843641</v>
      </c>
    </row>
    <row r="14" spans="1:4" x14ac:dyDescent="0.25">
      <c r="A14" s="29" t="s">
        <v>10</v>
      </c>
      <c r="B14" s="47">
        <v>4302261</v>
      </c>
      <c r="C14" s="40">
        <v>5463871</v>
      </c>
    </row>
    <row r="15" spans="1:4" x14ac:dyDescent="0.25">
      <c r="A15" s="29" t="s">
        <v>11</v>
      </c>
      <c r="B15" s="47">
        <v>1760549</v>
      </c>
      <c r="C15" s="40">
        <v>2235897</v>
      </c>
    </row>
    <row r="16" spans="1:4" x14ac:dyDescent="0.25">
      <c r="A16" s="29" t="s">
        <v>12</v>
      </c>
      <c r="B16" s="47">
        <v>9550492</v>
      </c>
      <c r="C16" s="40">
        <v>12129125</v>
      </c>
    </row>
    <row r="17" spans="1:3" x14ac:dyDescent="0.25">
      <c r="A17" s="30" t="s">
        <v>13</v>
      </c>
      <c r="B17" s="48">
        <v>4736022</v>
      </c>
      <c r="C17" s="41">
        <v>6014748</v>
      </c>
    </row>
    <row r="18" spans="1:3" ht="31.5" x14ac:dyDescent="0.25">
      <c r="A18" s="31" t="s">
        <v>14</v>
      </c>
      <c r="B18" s="45">
        <f>SUM(B19:B20)</f>
        <v>23170418</v>
      </c>
      <c r="C18" s="43">
        <f>SUM(C19:C20)</f>
        <v>29426431</v>
      </c>
    </row>
    <row r="19" spans="1:3" x14ac:dyDescent="0.25">
      <c r="A19" s="29" t="s">
        <v>5</v>
      </c>
      <c r="B19" s="39">
        <v>5373529</v>
      </c>
      <c r="C19" s="40">
        <v>6824382</v>
      </c>
    </row>
    <row r="20" spans="1:3" ht="15.75" thickBot="1" x14ac:dyDescent="0.3">
      <c r="A20" s="32" t="s">
        <v>6</v>
      </c>
      <c r="B20" s="49">
        <v>17796889</v>
      </c>
      <c r="C20" s="50">
        <v>22602049</v>
      </c>
    </row>
    <row r="21" spans="1:3" ht="15.75" thickBot="1" x14ac:dyDescent="0.3">
      <c r="A21" s="33"/>
      <c r="B21" s="24"/>
      <c r="C21" s="24"/>
    </row>
    <row r="22" spans="1:3" ht="16.5" thickBot="1" x14ac:dyDescent="0.3">
      <c r="A22" s="34" t="s">
        <v>26</v>
      </c>
      <c r="B22" s="35">
        <f>B4+B7+B10+B13+B18</f>
        <v>307734929</v>
      </c>
      <c r="C22" s="36">
        <f>C4+C7+C10+C13+C18</f>
        <v>390823360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&amp;L&amp;"-,Félkövér"EVIN Nonprofit Zrt.</oddHeader>
    <oddFooter>&amp;L&amp;F /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22"/>
  <sheetViews>
    <sheetView view="pageBreakPreview" zoomScaleNormal="100" zoomScaleSheetLayoutView="100" workbookViewId="0">
      <selection activeCell="A22" sqref="A22"/>
    </sheetView>
  </sheetViews>
  <sheetFormatPr defaultRowHeight="15" x14ac:dyDescent="0.25"/>
  <cols>
    <col min="1" max="1" width="35" customWidth="1"/>
    <col min="2" max="3" width="20.7109375" style="16" customWidth="1"/>
  </cols>
  <sheetData>
    <row r="1" spans="1:4" s="15" customFormat="1" ht="19.5" thickBot="1" x14ac:dyDescent="0.35">
      <c r="A1" s="57" t="s">
        <v>24</v>
      </c>
      <c r="B1" s="58"/>
      <c r="C1" s="59"/>
    </row>
    <row r="2" spans="1:4" s="23" customFormat="1" ht="15.75" thickBot="1" x14ac:dyDescent="0.3">
      <c r="B2" s="24"/>
      <c r="C2" s="24"/>
      <c r="D2" s="51"/>
    </row>
    <row r="3" spans="1:4" s="15" customFormat="1" ht="15.75" thickBot="1" x14ac:dyDescent="0.3">
      <c r="A3" s="25" t="s">
        <v>25</v>
      </c>
      <c r="B3" s="26" t="s">
        <v>2</v>
      </c>
      <c r="C3" s="27" t="s">
        <v>3</v>
      </c>
    </row>
    <row r="4" spans="1:4" ht="31.5" x14ac:dyDescent="0.25">
      <c r="A4" s="28" t="s">
        <v>22</v>
      </c>
      <c r="B4" s="37">
        <v>80070924</v>
      </c>
      <c r="C4" s="38">
        <v>101690074</v>
      </c>
    </row>
    <row r="5" spans="1:4" x14ac:dyDescent="0.25">
      <c r="A5" s="29" t="s">
        <v>5</v>
      </c>
      <c r="B5" s="39">
        <v>26255986</v>
      </c>
      <c r="C5" s="40">
        <v>33345103</v>
      </c>
    </row>
    <row r="6" spans="1:4" x14ac:dyDescent="0.25">
      <c r="A6" s="30" t="s">
        <v>6</v>
      </c>
      <c r="B6" s="39">
        <v>53814938</v>
      </c>
      <c r="C6" s="41">
        <v>68344971</v>
      </c>
    </row>
    <row r="7" spans="1:4" ht="31.5" x14ac:dyDescent="0.25">
      <c r="A7" s="31" t="s">
        <v>23</v>
      </c>
      <c r="B7" s="42">
        <v>60586251</v>
      </c>
      <c r="C7" s="43">
        <v>76944538</v>
      </c>
    </row>
    <row r="8" spans="1:4" x14ac:dyDescent="0.25">
      <c r="A8" s="29" t="s">
        <v>5</v>
      </c>
      <c r="B8" s="39">
        <v>21351599</v>
      </c>
      <c r="C8" s="40">
        <v>27116530</v>
      </c>
    </row>
    <row r="9" spans="1:4" x14ac:dyDescent="0.25">
      <c r="A9" s="30" t="s">
        <v>6</v>
      </c>
      <c r="B9" s="44">
        <v>39234652</v>
      </c>
      <c r="C9" s="41">
        <v>49828008</v>
      </c>
    </row>
    <row r="10" spans="1:4" ht="31.5" x14ac:dyDescent="0.25">
      <c r="A10" s="31" t="s">
        <v>8</v>
      </c>
      <c r="B10" s="45">
        <v>104307964</v>
      </c>
      <c r="C10" s="43">
        <v>132471115</v>
      </c>
    </row>
    <row r="11" spans="1:4" x14ac:dyDescent="0.25">
      <c r="A11" s="29" t="s">
        <v>5</v>
      </c>
      <c r="B11" s="39">
        <v>69331862</v>
      </c>
      <c r="C11" s="40">
        <v>88051465</v>
      </c>
    </row>
    <row r="12" spans="1:4" x14ac:dyDescent="0.25">
      <c r="A12" s="30" t="s">
        <v>6</v>
      </c>
      <c r="B12" s="44">
        <v>34976102</v>
      </c>
      <c r="C12" s="41">
        <v>44419650</v>
      </c>
    </row>
    <row r="13" spans="1:4" ht="31.5" x14ac:dyDescent="0.25">
      <c r="A13" s="31" t="s">
        <v>9</v>
      </c>
      <c r="B13" s="46">
        <v>33018645</v>
      </c>
      <c r="C13" s="43">
        <v>41933680</v>
      </c>
    </row>
    <row r="14" spans="1:4" x14ac:dyDescent="0.25">
      <c r="A14" s="29" t="s">
        <v>10</v>
      </c>
      <c r="B14" s="47">
        <v>14434669</v>
      </c>
      <c r="C14" s="40">
        <v>18332030</v>
      </c>
    </row>
    <row r="15" spans="1:4" x14ac:dyDescent="0.25">
      <c r="A15" s="29" t="s">
        <v>11</v>
      </c>
      <c r="B15" s="47">
        <v>3920181</v>
      </c>
      <c r="C15" s="40">
        <v>4978630</v>
      </c>
    </row>
    <row r="16" spans="1:4" x14ac:dyDescent="0.25">
      <c r="A16" s="29" t="s">
        <v>12</v>
      </c>
      <c r="B16" s="47">
        <v>11424319</v>
      </c>
      <c r="C16" s="40">
        <v>14508885</v>
      </c>
    </row>
    <row r="17" spans="1:3" x14ac:dyDescent="0.25">
      <c r="A17" s="30" t="s">
        <v>13</v>
      </c>
      <c r="B17" s="48">
        <v>3239476</v>
      </c>
      <c r="C17" s="41">
        <v>4114135</v>
      </c>
    </row>
    <row r="18" spans="1:3" ht="31.5" x14ac:dyDescent="0.25">
      <c r="A18" s="31" t="s">
        <v>14</v>
      </c>
      <c r="B18" s="45">
        <v>18904389</v>
      </c>
      <c r="C18" s="43">
        <v>24008574</v>
      </c>
    </row>
    <row r="19" spans="1:3" x14ac:dyDescent="0.25">
      <c r="A19" s="29" t="s">
        <v>5</v>
      </c>
      <c r="B19" s="39">
        <v>2478727</v>
      </c>
      <c r="C19" s="40">
        <v>3147983</v>
      </c>
    </row>
    <row r="20" spans="1:3" ht="15.75" thickBot="1" x14ac:dyDescent="0.3">
      <c r="A20" s="32" t="s">
        <v>6</v>
      </c>
      <c r="B20" s="49">
        <v>16425662</v>
      </c>
      <c r="C20" s="50">
        <v>20860591</v>
      </c>
    </row>
    <row r="21" spans="1:3" ht="15.75" thickBot="1" x14ac:dyDescent="0.3">
      <c r="A21" s="33"/>
      <c r="B21" s="24"/>
      <c r="C21" s="24"/>
    </row>
    <row r="22" spans="1:3" ht="16.5" thickBot="1" x14ac:dyDescent="0.3">
      <c r="A22" s="34" t="s">
        <v>26</v>
      </c>
      <c r="B22" s="35">
        <v>296888173</v>
      </c>
      <c r="C22" s="36">
        <v>377047981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&amp;L&amp;8&amp;F / &amp;A&amp;R&amp;8EVIN Kontrolling / &amp;D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23"/>
  <sheetViews>
    <sheetView view="pageBreakPreview" zoomScaleNormal="100" zoomScaleSheetLayoutView="100" workbookViewId="0">
      <selection activeCell="B4" sqref="B4:B22"/>
    </sheetView>
  </sheetViews>
  <sheetFormatPr defaultColWidth="9.140625" defaultRowHeight="15" x14ac:dyDescent="0.25"/>
  <cols>
    <col min="1" max="1" width="35.7109375" style="20" customWidth="1"/>
    <col min="2" max="3" width="20.7109375" style="22" customWidth="1"/>
    <col min="4" max="16384" width="9.140625" style="20"/>
  </cols>
  <sheetData>
    <row r="1" spans="1:3" ht="19.5" thickBot="1" x14ac:dyDescent="0.35">
      <c r="A1" s="57" t="s">
        <v>29</v>
      </c>
      <c r="B1" s="58"/>
      <c r="C1" s="59"/>
    </row>
    <row r="2" spans="1:3" ht="15.75" thickBot="1" x14ac:dyDescent="0.3">
      <c r="A2" s="23"/>
      <c r="B2" s="24"/>
      <c r="C2" s="24"/>
    </row>
    <row r="3" spans="1:3" s="19" customFormat="1" ht="15.75" thickBot="1" x14ac:dyDescent="0.3">
      <c r="A3" s="25" t="s">
        <v>25</v>
      </c>
      <c r="B3" s="26" t="s">
        <v>2</v>
      </c>
      <c r="C3" s="27" t="s">
        <v>3</v>
      </c>
    </row>
    <row r="4" spans="1:3" ht="31.5" x14ac:dyDescent="0.25">
      <c r="A4" s="28" t="s">
        <v>22</v>
      </c>
      <c r="B4" s="37">
        <v>83667584.508523688</v>
      </c>
      <c r="C4" s="38">
        <v>106257833</v>
      </c>
    </row>
    <row r="5" spans="1:3" x14ac:dyDescent="0.25">
      <c r="A5" s="29" t="s">
        <v>5</v>
      </c>
      <c r="B5" s="39">
        <v>28216163.508523684</v>
      </c>
      <c r="C5" s="40">
        <v>35834528</v>
      </c>
    </row>
    <row r="6" spans="1:3" x14ac:dyDescent="0.25">
      <c r="A6" s="30" t="s">
        <v>6</v>
      </c>
      <c r="B6" s="39">
        <v>55451421</v>
      </c>
      <c r="C6" s="41">
        <v>70423305</v>
      </c>
    </row>
    <row r="7" spans="1:3" ht="31.5" x14ac:dyDescent="0.25">
      <c r="A7" s="31" t="s">
        <v>23</v>
      </c>
      <c r="B7" s="42">
        <v>58117231.791976288</v>
      </c>
      <c r="C7" s="43">
        <v>73808884</v>
      </c>
    </row>
    <row r="8" spans="1:3" x14ac:dyDescent="0.25">
      <c r="A8" s="29" t="s">
        <v>5</v>
      </c>
      <c r="B8" s="39">
        <v>19818587.791976288</v>
      </c>
      <c r="C8" s="40">
        <v>25169606</v>
      </c>
    </row>
    <row r="9" spans="1:3" x14ac:dyDescent="0.25">
      <c r="A9" s="30" t="s">
        <v>6</v>
      </c>
      <c r="B9" s="44">
        <v>38298644</v>
      </c>
      <c r="C9" s="41">
        <v>48639278</v>
      </c>
    </row>
    <row r="10" spans="1:3" ht="31.5" x14ac:dyDescent="0.25">
      <c r="A10" s="31" t="s">
        <v>8</v>
      </c>
      <c r="B10" s="45">
        <v>69701826</v>
      </c>
      <c r="C10" s="43">
        <v>88521319</v>
      </c>
    </row>
    <row r="11" spans="1:3" x14ac:dyDescent="0.25">
      <c r="A11" s="29" t="s">
        <v>5</v>
      </c>
      <c r="B11" s="39">
        <v>41295457</v>
      </c>
      <c r="C11" s="40">
        <v>52445230</v>
      </c>
    </row>
    <row r="12" spans="1:3" x14ac:dyDescent="0.25">
      <c r="A12" s="30" t="s">
        <v>6</v>
      </c>
      <c r="B12" s="44">
        <v>28406369</v>
      </c>
      <c r="C12" s="41">
        <v>36076089</v>
      </c>
    </row>
    <row r="13" spans="1:3" ht="31.5" x14ac:dyDescent="0.25">
      <c r="A13" s="31" t="s">
        <v>9</v>
      </c>
      <c r="B13" s="46">
        <v>27654817</v>
      </c>
      <c r="C13" s="43">
        <v>35121618</v>
      </c>
    </row>
    <row r="14" spans="1:3" x14ac:dyDescent="0.25">
      <c r="A14" s="29" t="s">
        <v>10</v>
      </c>
      <c r="B14" s="47">
        <v>10059859</v>
      </c>
      <c r="C14" s="40">
        <v>12776021</v>
      </c>
    </row>
    <row r="15" spans="1:3" x14ac:dyDescent="0.25">
      <c r="A15" s="29" t="s">
        <v>11</v>
      </c>
      <c r="B15" s="47">
        <v>9266088</v>
      </c>
      <c r="C15" s="40">
        <v>11767932</v>
      </c>
    </row>
    <row r="16" spans="1:3" x14ac:dyDescent="0.25">
      <c r="A16" s="29" t="s">
        <v>12</v>
      </c>
      <c r="B16" s="47">
        <v>2373467</v>
      </c>
      <c r="C16" s="40">
        <v>3014303</v>
      </c>
    </row>
    <row r="17" spans="1:3" x14ac:dyDescent="0.25">
      <c r="A17" s="30" t="s">
        <v>13</v>
      </c>
      <c r="B17" s="48">
        <v>5955403</v>
      </c>
      <c r="C17" s="41">
        <v>7563362</v>
      </c>
    </row>
    <row r="18" spans="1:3" ht="31.5" x14ac:dyDescent="0.25">
      <c r="A18" s="31" t="s">
        <v>14</v>
      </c>
      <c r="B18" s="45">
        <v>12044066</v>
      </c>
      <c r="C18" s="43">
        <v>15295963</v>
      </c>
    </row>
    <row r="19" spans="1:3" x14ac:dyDescent="0.25">
      <c r="A19" s="29" t="s">
        <v>5</v>
      </c>
      <c r="B19" s="39">
        <v>2293461</v>
      </c>
      <c r="C19" s="40">
        <v>2912695</v>
      </c>
    </row>
    <row r="20" spans="1:3" ht="15.75" thickBot="1" x14ac:dyDescent="0.3">
      <c r="A20" s="32" t="s">
        <v>6</v>
      </c>
      <c r="B20" s="49">
        <v>9750605</v>
      </c>
      <c r="C20" s="50">
        <v>12383268</v>
      </c>
    </row>
    <row r="21" spans="1:3" ht="15.75" thickBot="1" x14ac:dyDescent="0.3">
      <c r="A21" s="33"/>
      <c r="B21" s="24"/>
      <c r="C21" s="24"/>
    </row>
    <row r="22" spans="1:3" ht="16.5" thickBot="1" x14ac:dyDescent="0.3">
      <c r="A22" s="34" t="s">
        <v>26</v>
      </c>
      <c r="B22" s="35">
        <v>251185525.30049998</v>
      </c>
      <c r="C22" s="36">
        <v>319005617</v>
      </c>
    </row>
    <row r="23" spans="1:3" x14ac:dyDescent="0.25">
      <c r="A23" s="21" t="s">
        <v>15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&amp;L&amp;F / &amp;A&amp;C&amp;P / &amp;N&amp;REVIN Kontrolling / &amp;D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3</vt:i4>
      </vt:variant>
    </vt:vector>
  </HeadingPairs>
  <TitlesOfParts>
    <vt:vector size="9" baseType="lpstr">
      <vt:lpstr>2024.10-12</vt:lpstr>
      <vt:lpstr>2024 ÖSSZESEN </vt:lpstr>
      <vt:lpstr>Előirányzati soronkénti ktg Q4</vt:lpstr>
      <vt:lpstr>Előirányzati soronkénti ktg Q3</vt:lpstr>
      <vt:lpstr>Előirányzati soronkénti ktg Q2</vt:lpstr>
      <vt:lpstr>Előirányzati soronkénti ktg Q1</vt:lpstr>
      <vt:lpstr>'2024 ÖSSZESEN '!Nyomtatási_terület</vt:lpstr>
      <vt:lpstr>'Előirányzati soronkénti ktg Q1'!Nyomtatási_terület</vt:lpstr>
      <vt:lpstr>'Előirányzati soronkénti ktg Q4'!Nyomtatási_terület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Baski Sándor</dc:creator>
  <cp:lastModifiedBy>Baranyi Genaro</cp:lastModifiedBy>
  <cp:lastPrinted>2025-03-30T18:02:20Z</cp:lastPrinted>
  <dcterms:created xsi:type="dcterms:W3CDTF">2023-11-06T16:12:57Z</dcterms:created>
  <dcterms:modified xsi:type="dcterms:W3CDTF">2025-04-09T08:37:05Z</dcterms:modified>
</cp:coreProperties>
</file>